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84" i="1" l="1"/>
  <c r="M82" i="1" l="1"/>
  <c r="J82" i="1" l="1"/>
  <c r="L82" i="1"/>
  <c r="M20" i="1" l="1"/>
  <c r="J21" i="1"/>
  <c r="I21" i="1"/>
  <c r="I20" i="1" l="1"/>
  <c r="I39" i="1"/>
  <c r="F39" i="1"/>
  <c r="L81" i="1"/>
  <c r="M77" i="1"/>
  <c r="L77" i="1"/>
  <c r="I49" i="1"/>
  <c r="M49" i="1"/>
  <c r="L49" i="1"/>
  <c r="L29" i="1"/>
  <c r="L28" i="1"/>
  <c r="I29" i="1"/>
  <c r="F33" i="1"/>
  <c r="F29" i="1"/>
  <c r="G29" i="1" s="1"/>
  <c r="H29" i="1" s="1"/>
  <c r="H20" i="1"/>
  <c r="G20" i="1"/>
  <c r="F20" i="1"/>
  <c r="L20" i="1"/>
  <c r="L45" i="1"/>
  <c r="L46" i="1"/>
  <c r="L44" i="1"/>
  <c r="L80" i="1"/>
  <c r="L79" i="1"/>
  <c r="M76" i="1"/>
  <c r="L75" i="1"/>
  <c r="M70" i="1"/>
  <c r="M71" i="1"/>
  <c r="M72" i="1"/>
  <c r="M73" i="1"/>
  <c r="M74" i="1"/>
  <c r="M69" i="1"/>
  <c r="L67" i="1"/>
  <c r="L68" i="1"/>
  <c r="L66" i="1"/>
  <c r="L64" i="1"/>
  <c r="L48" i="1"/>
  <c r="L52" i="1"/>
  <c r="L53" i="1"/>
  <c r="L54" i="1"/>
  <c r="L55" i="1"/>
  <c r="L56" i="1"/>
  <c r="L57" i="1"/>
  <c r="L58" i="1"/>
  <c r="L59" i="1"/>
  <c r="L60" i="1"/>
  <c r="L61" i="1"/>
  <c r="L62" i="1"/>
  <c r="L63" i="1"/>
  <c r="L51" i="1"/>
  <c r="M40" i="1"/>
  <c r="M43" i="1"/>
  <c r="M47" i="1"/>
  <c r="M42" i="1"/>
  <c r="M39" i="1"/>
  <c r="M38" i="1"/>
  <c r="L37" i="1"/>
  <c r="L36" i="1"/>
  <c r="L33" i="1"/>
  <c r="L35" i="1"/>
  <c r="L26" i="1"/>
  <c r="L25" i="1"/>
  <c r="M22" i="1"/>
  <c r="M21" i="1"/>
  <c r="K82" i="1"/>
  <c r="K76" i="1"/>
  <c r="K77" i="1"/>
  <c r="I82" i="1"/>
  <c r="I69" i="1"/>
  <c r="I66" i="1"/>
  <c r="I51" i="1"/>
  <c r="I45" i="1"/>
  <c r="I44" i="1"/>
  <c r="K40" i="1"/>
  <c r="J40" i="1"/>
  <c r="I40" i="1"/>
  <c r="F40" i="1"/>
  <c r="I33" i="1"/>
  <c r="M18" i="1"/>
  <c r="L18" i="1"/>
  <c r="L17" i="1"/>
  <c r="M15" i="1"/>
  <c r="L15" i="1"/>
  <c r="L13" i="1"/>
  <c r="J76" i="1"/>
  <c r="J77" i="1" s="1"/>
  <c r="J49" i="1"/>
  <c r="K49" i="1"/>
  <c r="J64" i="1"/>
  <c r="K64" i="1"/>
  <c r="J81" i="1"/>
  <c r="K81" i="1"/>
  <c r="H82" i="1"/>
  <c r="G82" i="1"/>
  <c r="H76" i="1"/>
  <c r="G77" i="1"/>
  <c r="H77" i="1"/>
  <c r="G76" i="1"/>
  <c r="G49" i="1"/>
  <c r="H49" i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24" i="1"/>
  <c r="H24" i="1" s="1"/>
  <c r="G25" i="1"/>
  <c r="H25" i="1" s="1"/>
  <c r="G26" i="1"/>
  <c r="H26" i="1" s="1"/>
  <c r="G27" i="1"/>
  <c r="H27" i="1" s="1"/>
  <c r="G28" i="1"/>
  <c r="H28" i="1" s="1"/>
  <c r="G30" i="1"/>
  <c r="H30" i="1" s="1"/>
  <c r="G31" i="1"/>
  <c r="H31" i="1" s="1"/>
  <c r="G32" i="1"/>
  <c r="H32" i="1" s="1"/>
  <c r="H23" i="1"/>
  <c r="G23" i="1"/>
  <c r="D69" i="1"/>
  <c r="D77" i="1" s="1"/>
  <c r="C82" i="1"/>
  <c r="D81" i="1"/>
  <c r="E81" i="1" s="1"/>
  <c r="D80" i="1"/>
  <c r="E80" i="1" s="1"/>
  <c r="D79" i="1"/>
  <c r="E79" i="1" s="1"/>
  <c r="D68" i="1"/>
  <c r="E68" i="1"/>
  <c r="D70" i="1"/>
  <c r="E70" i="1"/>
  <c r="E71" i="1"/>
  <c r="E72" i="1"/>
  <c r="E73" i="1"/>
  <c r="E74" i="1"/>
  <c r="D75" i="1"/>
  <c r="E75" i="1"/>
  <c r="D76" i="1"/>
  <c r="E76" i="1"/>
  <c r="D67" i="1"/>
  <c r="E67" i="1" s="1"/>
  <c r="E66" i="1"/>
  <c r="D66" i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E52" i="1"/>
  <c r="D52" i="1"/>
  <c r="E51" i="1"/>
  <c r="D51" i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E21" i="1"/>
  <c r="D21" i="1"/>
  <c r="E20" i="1"/>
  <c r="D20" i="1"/>
  <c r="E18" i="1"/>
  <c r="D18" i="1"/>
  <c r="E17" i="1"/>
  <c r="D17" i="1"/>
  <c r="D12" i="1"/>
  <c r="E12" i="1" s="1"/>
  <c r="D13" i="1"/>
  <c r="E13" i="1" s="1"/>
  <c r="D14" i="1"/>
  <c r="E14" i="1" s="1"/>
  <c r="E11" i="1"/>
  <c r="D11" i="1"/>
  <c r="I81" i="1"/>
  <c r="C81" i="1"/>
  <c r="J80" i="1"/>
  <c r="K80" i="1" s="1"/>
  <c r="J79" i="1"/>
  <c r="K79" i="1" s="1"/>
  <c r="C77" i="1"/>
  <c r="I76" i="1"/>
  <c r="J67" i="1"/>
  <c r="K67" i="1" s="1"/>
  <c r="J68" i="1"/>
  <c r="K68" i="1" s="1"/>
  <c r="K69" i="1"/>
  <c r="J70" i="1"/>
  <c r="K70" i="1" s="1"/>
  <c r="K71" i="1"/>
  <c r="K72" i="1"/>
  <c r="K73" i="1"/>
  <c r="K74" i="1"/>
  <c r="J75" i="1"/>
  <c r="K75" i="1" s="1"/>
  <c r="J66" i="1"/>
  <c r="K66" i="1" s="1"/>
  <c r="I64" i="1"/>
  <c r="F64" i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60" i="1"/>
  <c r="K60" i="1" s="1"/>
  <c r="J61" i="1"/>
  <c r="K61" i="1" s="1"/>
  <c r="J62" i="1"/>
  <c r="K62" i="1" s="1"/>
  <c r="K52" i="1"/>
  <c r="J52" i="1"/>
  <c r="K51" i="1"/>
  <c r="J51" i="1"/>
  <c r="F49" i="1"/>
  <c r="C49" i="1"/>
  <c r="D49" i="1" s="1"/>
  <c r="E49" i="1" s="1"/>
  <c r="K47" i="1"/>
  <c r="J46" i="1"/>
  <c r="K46" i="1" s="1"/>
  <c r="J42" i="1"/>
  <c r="K42" i="1" s="1"/>
  <c r="J43" i="1"/>
  <c r="K43" i="1" s="1"/>
  <c r="J44" i="1"/>
  <c r="K44" i="1" s="1"/>
  <c r="J45" i="1"/>
  <c r="K45" i="1" s="1"/>
  <c r="J48" i="1"/>
  <c r="K48" i="1" s="1"/>
  <c r="J35" i="1"/>
  <c r="K35" i="1" s="1"/>
  <c r="J30" i="1"/>
  <c r="K30" i="1" s="1"/>
  <c r="J31" i="1"/>
  <c r="K31" i="1" s="1"/>
  <c r="J33" i="1"/>
  <c r="K33" i="1" s="1"/>
  <c r="J20" i="1"/>
  <c r="K20" i="1" s="1"/>
  <c r="J18" i="1"/>
  <c r="K18" i="1" s="1"/>
  <c r="J17" i="1"/>
  <c r="K17" i="1" s="1"/>
  <c r="J14" i="1"/>
  <c r="K14" i="1" s="1"/>
  <c r="K13" i="1"/>
  <c r="J13" i="1"/>
  <c r="J22" i="1"/>
  <c r="K22" i="1" s="1"/>
  <c r="J23" i="1"/>
  <c r="K23" i="1" s="1"/>
  <c r="J24" i="1"/>
  <c r="J25" i="1"/>
  <c r="K25" i="1" s="1"/>
  <c r="J26" i="1"/>
  <c r="J27" i="1"/>
  <c r="K27" i="1" s="1"/>
  <c r="J28" i="1"/>
  <c r="K28" i="1" s="1"/>
  <c r="J29" i="1"/>
  <c r="K29" i="1" s="1"/>
  <c r="J36" i="1"/>
  <c r="K36" i="1" s="1"/>
  <c r="J37" i="1"/>
  <c r="K37" i="1" s="1"/>
  <c r="J38" i="1"/>
  <c r="J39" i="1"/>
  <c r="K39" i="1" s="1"/>
  <c r="I15" i="1"/>
  <c r="F15" i="1"/>
  <c r="F14" i="1"/>
  <c r="I14" i="1" s="1"/>
  <c r="C15" i="1"/>
  <c r="J15" i="1" s="1"/>
  <c r="K21" i="1" l="1"/>
  <c r="E77" i="1"/>
  <c r="D82" i="1"/>
  <c r="E82" i="1" s="1"/>
  <c r="E69" i="1"/>
  <c r="D15" i="1"/>
  <c r="E15" i="1" s="1"/>
  <c r="K15" i="1"/>
  <c r="K24" i="1"/>
  <c r="I71" i="1"/>
  <c r="I72" i="1"/>
  <c r="C64" i="1"/>
  <c r="F30" i="1"/>
  <c r="F31" i="1"/>
  <c r="I38" i="1"/>
  <c r="F12" i="1"/>
  <c r="I12" i="1" s="1"/>
  <c r="F61" i="1"/>
  <c r="F63" i="1"/>
  <c r="I26" i="1"/>
  <c r="K26" i="1" s="1"/>
  <c r="I24" i="1"/>
  <c r="I68" i="1"/>
  <c r="F70" i="1"/>
  <c r="I75" i="1"/>
  <c r="D64" i="1" l="1"/>
  <c r="E64" i="1" s="1"/>
  <c r="I77" i="1"/>
  <c r="J59" i="1"/>
  <c r="K59" i="1" s="1"/>
  <c r="K38" i="1"/>
  <c r="F77" i="1"/>
  <c r="F82" i="1" s="1"/>
</calcChain>
</file>

<file path=xl/sharedStrings.xml><?xml version="1.0" encoding="utf-8"?>
<sst xmlns="http://schemas.openxmlformats.org/spreadsheetml/2006/main" count="113" uniqueCount="100">
  <si>
    <t>Nr. Crt.</t>
  </si>
  <si>
    <t xml:space="preserve">Denumirea capitolelor si subcapitolelor de cheltuieli                                    </t>
  </si>
  <si>
    <t>Lei</t>
  </si>
  <si>
    <t>CAPITOLUL 1 - Cheltuieli pentru obtinerea si amenajarea terenului</t>
  </si>
  <si>
    <t xml:space="preserve">Obtinerea terenului                                                                      </t>
  </si>
  <si>
    <t xml:space="preserve">Amenajarea terenului                                                                     </t>
  </si>
  <si>
    <t xml:space="preserve">Amenajari pentru protectia mediului si aducerea terenului la starea initiala             </t>
  </si>
  <si>
    <t>TOTAL CAPITOL 1</t>
  </si>
  <si>
    <t xml:space="preserve">CAPITOLUL 2 - Cheltuieli pentru asigurarea utilitatilor necesare obiectivului de investitii            </t>
  </si>
  <si>
    <t xml:space="preserve"> Cheltuieli pentru asigurarea utilitatilor necesare obiectivului de investitii            </t>
  </si>
  <si>
    <t>TOTAL CAPITOL 2</t>
  </si>
  <si>
    <t xml:space="preserve">CAPITOLUL 3 - Cheltuieli pentru proiectare si asistenta tehnica                                                                                                  </t>
  </si>
  <si>
    <t>3.8.2</t>
  </si>
  <si>
    <t>Studii</t>
  </si>
  <si>
    <t xml:space="preserve">Documentatii-suport si cheltuieli pentru obtinerea de avize, acorduri si autorizatii     </t>
  </si>
  <si>
    <t xml:space="preserve">Expertizare tehnica                                                                      </t>
  </si>
  <si>
    <t>Certificarea performantei energetice si auditul energetic al cladirilor</t>
  </si>
  <si>
    <t>Proiectare</t>
  </si>
  <si>
    <t xml:space="preserve">Organizarea procedurilor de achizitie                                                    </t>
  </si>
  <si>
    <t>Consultanta</t>
  </si>
  <si>
    <t xml:space="preserve">Asistenta tehnica                                                                        </t>
  </si>
  <si>
    <t>Dirigentie de santier</t>
  </si>
  <si>
    <t>TOTAL CAPITOL 3</t>
  </si>
  <si>
    <t>CAPITOLUL 4- Cheltuieli pentru investitia de baza</t>
  </si>
  <si>
    <t xml:space="preserve">Constructii si instalatii                                                                </t>
  </si>
  <si>
    <t xml:space="preserve">Montaj utilaje, echipamente tehnologice si functionale                                   </t>
  </si>
  <si>
    <t xml:space="preserve">Utilaje, echipamente tehnologice si functionale care necesita montaj </t>
  </si>
  <si>
    <t>Utilaje, echipamente tehnologice si functionale care nu necesita montaj si echipamente de transport</t>
  </si>
  <si>
    <t>Dotari</t>
  </si>
  <si>
    <t xml:space="preserve">Active necorporale                                                                       </t>
  </si>
  <si>
    <t>TOTAL CAPITOLUL 4</t>
  </si>
  <si>
    <t>CAPITOLUL 5- Alte cheltuieli</t>
  </si>
  <si>
    <t xml:space="preserve">Organizare de santier                                                                    </t>
  </si>
  <si>
    <t xml:space="preserve">Comisioane, cote, taxe, costul creditului                                                </t>
  </si>
  <si>
    <t>TOTAL CAPITOL 5</t>
  </si>
  <si>
    <t>Cheltuieli pentru informare si publicitate</t>
  </si>
  <si>
    <t>CAPITOLUL 6- Cheltuieli pentru probe tehnologice si teste</t>
  </si>
  <si>
    <t>Pregatirea personalului de exploatare</t>
  </si>
  <si>
    <t>Probe tehnologice si teste</t>
  </si>
  <si>
    <t>TOTAL CAPITOL 6</t>
  </si>
  <si>
    <t>0,00</t>
  </si>
  <si>
    <t xml:space="preserve">Cheltuieli diverse si neprevazute                                     </t>
  </si>
  <si>
    <t>CREȘTEREA PRODUCȚIEI DE ENERGIE DIN RESURSE GEOTERMALE PRIN REALIZAREA/MODERNIZAREA CAPACITĂȚILOR DE PRODUCȚIE ȘI A REȚELELOR DE TRANSPORT-DISTRIBUȚIE A ENERGIEI TERMICE DIN ENERGIE GEOTERMALĂ</t>
  </si>
  <si>
    <t>Etapa I</t>
  </si>
  <si>
    <t xml:space="preserve">TVA </t>
  </si>
  <si>
    <t>Valoare (inclusiv TVA)</t>
  </si>
  <si>
    <t xml:space="preserve">Lei </t>
  </si>
  <si>
    <t>Cheltuieli pentru relocarea/protectia utilizatorilor</t>
  </si>
  <si>
    <t xml:space="preserve">Etapa II </t>
  </si>
  <si>
    <t xml:space="preserve">3.5.1 Tema de proiectare                                                              </t>
  </si>
  <si>
    <t xml:space="preserve">3.5.2 Studiu de prefezabilitate       </t>
  </si>
  <si>
    <t>3.5.3 Studiu de fezabilitate/documentatie de avizare a lucrarilor de interventii si deviz general</t>
  </si>
  <si>
    <t>3.5.4 Documentatiile tehnice necesare în vederea obtinerii avizelor/acordurilor/autorizatiilor</t>
  </si>
  <si>
    <t>3.5.4.1 Documentatii obtinere licenta explorare ANRM</t>
  </si>
  <si>
    <t>3.5.4.2 Documentatii tehnice necesare obtinere autorizatie de construire</t>
  </si>
  <si>
    <t>3.5.5 Verificarea tehnica de calitate a proiectului tehnic si a detaliilor de executie</t>
  </si>
  <si>
    <t xml:space="preserve">3.5.6 Proiect tehnic si detalii de executie                                           </t>
  </si>
  <si>
    <t xml:space="preserve">3.7.1 Managementul de proiect pentru obiectivul de investitii                         </t>
  </si>
  <si>
    <t>3.7.1.1 Intocmirea cererii de finantare</t>
  </si>
  <si>
    <t>3.7.1.2 Management de proiect</t>
  </si>
  <si>
    <t xml:space="preserve">3.7.2 Auditul financiar                                                               </t>
  </si>
  <si>
    <t xml:space="preserve">3.8.1 Asistenta tehnica din partea proiectantului                                       </t>
  </si>
  <si>
    <t>3.8.1.1 Pe perioada de executie a lucrarilor</t>
  </si>
  <si>
    <t>3.8.1.2 Pentru participarea proiectantului la fazele incluse in programul de control al lucrarilor de executie, avizat de catre I.S.C</t>
  </si>
  <si>
    <t xml:space="preserve">3.1.1 Studii de teren                                                                 </t>
  </si>
  <si>
    <t>3.1.1.1 Masuratori topografice</t>
  </si>
  <si>
    <t>3.1.1.2 Studii geotehnice</t>
  </si>
  <si>
    <t xml:space="preserve">3.1.2 Raport privind impactul asupra mediului                                         </t>
  </si>
  <si>
    <t xml:space="preserve">3.1.3 Alte studii specifice                                                           </t>
  </si>
  <si>
    <t>Obiect 1 -OB1 - FORAJ APA GEOTERMALA</t>
  </si>
  <si>
    <t>Obiect 2 -OB1 - PUNCT TERMIC</t>
  </si>
  <si>
    <t>Obiect 3 -OB1 - RETEA DE TRANSPORT AGENT TERMIC</t>
  </si>
  <si>
    <t>Obiect 4 -OB1 - LUCRARI DE REPARATII</t>
  </si>
  <si>
    <t>Obiect 5 -OB2 - FORAJ APA GEOTERMALA</t>
  </si>
  <si>
    <t>Obiect 6 -OB2 - PUNCT TERMIC</t>
  </si>
  <si>
    <t xml:space="preserve">Obiect 7 -OB2- RETEA DE TRANSPORT AGENT TERMIC </t>
  </si>
  <si>
    <t xml:space="preserve">5.1.1 Lucrari de constructii si instalatii aferente organizarii de santier            </t>
  </si>
  <si>
    <t xml:space="preserve">5.1.2 Cheltuieli conexe organizarii santierului                                       </t>
  </si>
  <si>
    <t xml:space="preserve">5.2.1 Comisioanele si dobânzile aferente creditului bancii finantatoare      </t>
  </si>
  <si>
    <t xml:space="preserve">5.2.2 Cota aferenta ISC pentru controlul calitatii lucrarilor de constructii  </t>
  </si>
  <si>
    <t xml:space="preserve">5.2.3 Cota pentru controlul statului în amenajarea teritoriului,urbanism, și pentru autorizarea lucrarilor de constructii </t>
  </si>
  <si>
    <t xml:space="preserve">5.2.4 Cota aferenta Casei Sociale a Constructorilor - CSC                             </t>
  </si>
  <si>
    <t xml:space="preserve">5.2.5 Taxe pentru acorduri, avize conforme si autorizatia de construire/desfiintare   </t>
  </si>
  <si>
    <t>Valoare totală fără TVA, din care:</t>
  </si>
  <si>
    <t>TOTAL GENERAL FĂRĂ TVA</t>
  </si>
  <si>
    <t>TVA</t>
  </si>
  <si>
    <t>Valoare inclusiv TVA</t>
  </si>
  <si>
    <t>TOTAL INVESTIȚIE</t>
  </si>
  <si>
    <t>ETAPA I (2014-2020)</t>
  </si>
  <si>
    <t>ETAPA II (2021-2027)</t>
  </si>
  <si>
    <t>Compartiment Management Proiecte,</t>
  </si>
  <si>
    <t>Mariana Pavel</t>
  </si>
  <si>
    <t>Valoare eligibila etapa II fara TVA</t>
  </si>
  <si>
    <t>Valoare neeligibila etapa II fara TVA</t>
  </si>
  <si>
    <t>lei</t>
  </si>
  <si>
    <t>DEVIZ GENERAL ETAPA I + ETAPA II</t>
  </si>
  <si>
    <t>TVA neeligibil</t>
  </si>
  <si>
    <t>NFG (18,4386%)</t>
  </si>
  <si>
    <t>Cheltuieli neeligibile</t>
  </si>
  <si>
    <t>Cofinantare proiect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</si>
</sst>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ourier New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3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" fontId="0" fillId="3" borderId="21" xfId="0" applyNumberFormat="1" applyFill="1" applyBorder="1" applyAlignment="1">
      <alignment horizontal="right" vertical="center" wrapText="1"/>
    </xf>
    <xf numFmtId="4" fontId="0" fillId="3" borderId="4" xfId="0" applyNumberFormat="1" applyFill="1" applyBorder="1" applyAlignment="1">
      <alignment horizontal="right" vertical="center" wrapText="1"/>
    </xf>
    <xf numFmtId="4" fontId="0" fillId="3" borderId="8" xfId="0" applyNumberForma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0" fillId="4" borderId="21" xfId="0" applyNumberFormat="1" applyFill="1" applyBorder="1" applyAlignment="1">
      <alignment horizontal="right" vertical="center" wrapText="1"/>
    </xf>
    <xf numFmtId="4" fontId="0" fillId="4" borderId="4" xfId="0" applyNumberFormat="1" applyFill="1" applyBorder="1" applyAlignment="1">
      <alignment horizontal="right"/>
    </xf>
    <xf numFmtId="4" fontId="0" fillId="3" borderId="23" xfId="0" applyNumberForma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4" fontId="0" fillId="0" borderId="23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4" fontId="0" fillId="4" borderId="23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4" xfId="0" applyNumberFormat="1" applyFont="1" applyBorder="1" applyAlignment="1">
      <alignment horizontal="right" vertical="center" wrapText="1"/>
    </xf>
    <xf numFmtId="4" fontId="1" fillId="4" borderId="23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4" fontId="0" fillId="2" borderId="23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horizontal="right" vertical="center" wrapText="1"/>
    </xf>
    <xf numFmtId="4" fontId="0" fillId="2" borderId="24" xfId="0" applyNumberForma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4" borderId="26" xfId="0" applyFont="1" applyFill="1" applyBorder="1" applyAlignment="1">
      <alignment horizontal="right" vertical="center" wrapText="1"/>
    </xf>
    <xf numFmtId="4" fontId="0" fillId="4" borderId="26" xfId="0" applyNumberFormat="1" applyFill="1" applyBorder="1" applyAlignment="1">
      <alignment horizontal="right" wrapText="1"/>
    </xf>
    <xf numFmtId="4" fontId="0" fillId="0" borderId="9" xfId="0" applyNumberFormat="1" applyBorder="1" applyAlignment="1">
      <alignment horizontal="right" vertical="center" wrapText="1"/>
    </xf>
    <xf numFmtId="4" fontId="0" fillId="3" borderId="24" xfId="0" applyNumberFormat="1" applyFill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4" fontId="0" fillId="3" borderId="22" xfId="0" applyNumberFormat="1" applyFill="1" applyBorder="1" applyAlignment="1">
      <alignment horizontal="right" vertical="center" wrapText="1"/>
    </xf>
    <xf numFmtId="4" fontId="0" fillId="2" borderId="10" xfId="0" applyNumberFormat="1" applyFill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4" fontId="1" fillId="3" borderId="29" xfId="0" applyNumberFormat="1" applyFont="1" applyFill="1" applyBorder="1" applyAlignment="1">
      <alignment horizontal="right" vertical="center" wrapText="1"/>
    </xf>
    <xf numFmtId="4" fontId="1" fillId="3" borderId="20" xfId="0" applyNumberFormat="1" applyFont="1" applyFill="1" applyBorder="1" applyAlignment="1">
      <alignment horizontal="right" vertical="center" wrapText="1"/>
    </xf>
    <xf numFmtId="4" fontId="1" fillId="3" borderId="30" xfId="0" applyNumberFormat="1" applyFont="1" applyFill="1" applyBorder="1" applyAlignment="1">
      <alignment horizontal="right" vertical="center" wrapText="1"/>
    </xf>
    <xf numFmtId="4" fontId="1" fillId="3" borderId="17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 vertical="center" wrapText="1"/>
    </xf>
    <xf numFmtId="4" fontId="1" fillId="3" borderId="19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4" borderId="7" xfId="0" applyFont="1" applyFill="1" applyBorder="1" applyAlignment="1">
      <alignment horizontal="center"/>
    </xf>
    <xf numFmtId="4" fontId="1" fillId="0" borderId="36" xfId="0" applyNumberFormat="1" applyFont="1" applyBorder="1" applyAlignment="1">
      <alignment horizontal="right" vertical="center" wrapText="1"/>
    </xf>
    <xf numFmtId="4" fontId="1" fillId="0" borderId="37" xfId="0" applyNumberFormat="1" applyFont="1" applyBorder="1" applyAlignment="1">
      <alignment horizontal="right" vertical="center" wrapText="1"/>
    </xf>
    <xf numFmtId="4" fontId="1" fillId="4" borderId="29" xfId="0" applyNumberFormat="1" applyFont="1" applyFill="1" applyBorder="1" applyAlignment="1">
      <alignment horizontal="right" vertical="center" wrapText="1"/>
    </xf>
    <xf numFmtId="4" fontId="1" fillId="4" borderId="20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1" fillId="4" borderId="17" xfId="0" applyNumberFormat="1" applyFont="1" applyFill="1" applyBorder="1" applyAlignment="1">
      <alignment horizontal="right"/>
    </xf>
    <xf numFmtId="4" fontId="1" fillId="4" borderId="18" xfId="0" applyNumberFormat="1" applyFont="1" applyFill="1" applyBorder="1" applyAlignment="1">
      <alignment horizontal="right"/>
    </xf>
    <xf numFmtId="0" fontId="7" fillId="4" borderId="8" xfId="0" applyFont="1" applyFill="1" applyBorder="1" applyAlignment="1">
      <alignment horizontal="center" wrapText="1"/>
    </xf>
    <xf numFmtId="0" fontId="1" fillId="4" borderId="9" xfId="0" applyFont="1" applyFill="1" applyBorder="1"/>
    <xf numFmtId="0" fontId="0" fillId="4" borderId="13" xfId="0" applyFont="1" applyFill="1" applyBorder="1" applyAlignment="1">
      <alignment horizontal="center"/>
    </xf>
    <xf numFmtId="4" fontId="0" fillId="4" borderId="8" xfId="0" applyNumberFormat="1" applyFill="1" applyBorder="1" applyAlignment="1">
      <alignment horizontal="right"/>
    </xf>
    <xf numFmtId="4" fontId="0" fillId="4" borderId="9" xfId="0" applyNumberFormat="1" applyFill="1" applyBorder="1" applyAlignment="1">
      <alignment horizontal="right"/>
    </xf>
    <xf numFmtId="4" fontId="0" fillId="4" borderId="9" xfId="0" applyNumberForma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0" fillId="4" borderId="33" xfId="0" applyNumberFormat="1" applyFill="1" applyBorder="1" applyAlignment="1">
      <alignment horizontal="right" wrapText="1"/>
    </xf>
    <xf numFmtId="0" fontId="0" fillId="0" borderId="33" xfId="0" applyBorder="1" applyAlignment="1">
      <alignment horizontal="right"/>
    </xf>
    <xf numFmtId="4" fontId="1" fillId="4" borderId="13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/>
    </xf>
    <xf numFmtId="4" fontId="1" fillId="4" borderId="28" xfId="0" applyNumberFormat="1" applyFont="1" applyFill="1" applyBorder="1" applyAlignment="1">
      <alignment horizontal="right" vertical="center" wrapText="1"/>
    </xf>
    <xf numFmtId="4" fontId="1" fillId="4" borderId="15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0" fillId="4" borderId="5" xfId="0" applyNumberFormat="1" applyFont="1" applyFill="1" applyBorder="1" applyAlignment="1">
      <alignment horizontal="right" vertical="center" wrapText="1"/>
    </xf>
    <xf numFmtId="4" fontId="0" fillId="5" borderId="10" xfId="0" applyNumberFormat="1" applyFill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3" borderId="22" xfId="0" applyNumberFormat="1" applyFont="1" applyFill="1" applyBorder="1" applyAlignment="1">
      <alignment horizontal="right" vertical="center" wrapText="1"/>
    </xf>
    <xf numFmtId="4" fontId="1" fillId="4" borderId="21" xfId="0" applyNumberFormat="1" applyFont="1" applyFill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/>
    </xf>
    <xf numFmtId="4" fontId="1" fillId="4" borderId="8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2" borderId="0" xfId="0" applyNumberFormat="1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6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abSelected="1" topLeftCell="F76" zoomScale="89" zoomScaleNormal="89" workbookViewId="0">
      <selection activeCell="K93" sqref="K93"/>
    </sheetView>
  </sheetViews>
  <sheetFormatPr defaultRowHeight="15" x14ac:dyDescent="0.25"/>
  <cols>
    <col min="1" max="1" width="6.7109375" customWidth="1"/>
    <col min="2" max="2" width="47.140625" customWidth="1"/>
    <col min="3" max="3" width="14.28515625" customWidth="1"/>
    <col min="4" max="4" width="13.42578125" customWidth="1"/>
    <col min="5" max="5" width="14.28515625" customWidth="1"/>
    <col min="6" max="6" width="11.7109375" customWidth="1"/>
    <col min="7" max="7" width="10.140625" customWidth="1"/>
    <col min="8" max="8" width="11.28515625" customWidth="1"/>
    <col min="9" max="9" width="14.140625" customWidth="1"/>
    <col min="10" max="10" width="14" customWidth="1"/>
    <col min="11" max="11" width="14.28515625" customWidth="1"/>
    <col min="12" max="12" width="13.85546875" customWidth="1"/>
    <col min="13" max="13" width="11.85546875" customWidth="1"/>
  </cols>
  <sheetData>
    <row r="1" spans="1:13" ht="23.25" customHeight="1" x14ac:dyDescent="0.25">
      <c r="A1" s="163" t="s">
        <v>95</v>
      </c>
      <c r="B1" s="163"/>
      <c r="C1" s="163"/>
      <c r="D1" s="163"/>
      <c r="E1" s="163"/>
      <c r="F1" s="163"/>
      <c r="G1" s="163"/>
      <c r="H1" s="163"/>
      <c r="I1" s="163"/>
    </row>
    <row r="2" spans="1:13" ht="16.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</row>
    <row r="3" spans="1:13" ht="57" customHeight="1" x14ac:dyDescent="0.25">
      <c r="A3" s="164" t="s">
        <v>42</v>
      </c>
      <c r="B3" s="164"/>
      <c r="C3" s="164"/>
      <c r="D3" s="164"/>
      <c r="E3" s="164"/>
      <c r="F3" s="164"/>
      <c r="G3" s="164"/>
      <c r="H3" s="164"/>
      <c r="I3" s="164"/>
    </row>
    <row r="4" spans="1:13" ht="14.25" customHeight="1" thickBot="1" x14ac:dyDescent="0.3">
      <c r="A4" s="165"/>
      <c r="B4" s="165"/>
      <c r="C4" s="165"/>
      <c r="D4" s="165"/>
      <c r="E4" s="165"/>
      <c r="F4" s="165"/>
      <c r="G4" s="165"/>
      <c r="H4" s="165"/>
      <c r="I4" s="165"/>
    </row>
    <row r="5" spans="1:13" ht="15.75" hidden="1" customHeight="1" thickBot="1" x14ac:dyDescent="0.3">
      <c r="A5" s="6"/>
      <c r="B5" s="6"/>
      <c r="C5" s="17"/>
      <c r="D5" s="17"/>
      <c r="E5" s="17"/>
      <c r="F5" s="17"/>
      <c r="G5" s="17"/>
      <c r="H5" s="17"/>
      <c r="I5" s="17"/>
    </row>
    <row r="6" spans="1:13" ht="15.75" customHeight="1" thickBot="1" x14ac:dyDescent="0.3">
      <c r="A6" s="17"/>
      <c r="B6" s="17"/>
      <c r="C6" s="170" t="s">
        <v>87</v>
      </c>
      <c r="D6" s="171"/>
      <c r="E6" s="171"/>
      <c r="F6" s="172" t="s">
        <v>88</v>
      </c>
      <c r="G6" s="173"/>
      <c r="H6" s="173"/>
      <c r="I6" s="174" t="s">
        <v>89</v>
      </c>
      <c r="J6" s="175"/>
      <c r="K6" s="175"/>
      <c r="L6" s="175"/>
      <c r="M6" s="175"/>
    </row>
    <row r="7" spans="1:13" ht="60" customHeight="1" x14ac:dyDescent="0.25">
      <c r="A7" s="166" t="s">
        <v>0</v>
      </c>
      <c r="B7" s="168" t="s">
        <v>1</v>
      </c>
      <c r="C7" s="23" t="s">
        <v>83</v>
      </c>
      <c r="D7" s="24" t="s">
        <v>85</v>
      </c>
      <c r="E7" s="25" t="s">
        <v>86</v>
      </c>
      <c r="F7" s="36" t="s">
        <v>43</v>
      </c>
      <c r="G7" s="12" t="s">
        <v>85</v>
      </c>
      <c r="H7" s="37" t="s">
        <v>86</v>
      </c>
      <c r="I7" s="32" t="s">
        <v>48</v>
      </c>
      <c r="J7" s="33" t="s">
        <v>44</v>
      </c>
      <c r="K7" s="122" t="s">
        <v>45</v>
      </c>
      <c r="L7" s="137" t="s">
        <v>92</v>
      </c>
      <c r="M7" s="137" t="s">
        <v>93</v>
      </c>
    </row>
    <row r="8" spans="1:13" ht="18" customHeight="1" x14ac:dyDescent="0.25">
      <c r="A8" s="167"/>
      <c r="B8" s="169"/>
      <c r="C8" s="26" t="s">
        <v>2</v>
      </c>
      <c r="D8" s="18"/>
      <c r="E8" s="27"/>
      <c r="F8" s="38" t="s">
        <v>2</v>
      </c>
      <c r="G8" s="11"/>
      <c r="H8" s="39"/>
      <c r="I8" s="34" t="s">
        <v>2</v>
      </c>
      <c r="J8" s="31" t="s">
        <v>2</v>
      </c>
      <c r="K8" s="123" t="s">
        <v>46</v>
      </c>
      <c r="L8" s="13" t="s">
        <v>94</v>
      </c>
      <c r="M8" s="13" t="s">
        <v>94</v>
      </c>
    </row>
    <row r="9" spans="1:13" ht="15.75" thickBot="1" x14ac:dyDescent="0.3">
      <c r="A9" s="1">
        <v>0</v>
      </c>
      <c r="B9" s="22">
        <v>1</v>
      </c>
      <c r="C9" s="28">
        <v>2</v>
      </c>
      <c r="D9" s="29">
        <v>3</v>
      </c>
      <c r="E9" s="30">
        <v>4</v>
      </c>
      <c r="F9" s="2">
        <v>5</v>
      </c>
      <c r="G9" s="3">
        <v>6</v>
      </c>
      <c r="H9" s="40">
        <v>7</v>
      </c>
      <c r="I9" s="35">
        <v>8</v>
      </c>
      <c r="J9" s="112">
        <v>9</v>
      </c>
      <c r="K9" s="124">
        <v>10</v>
      </c>
      <c r="L9" s="138">
        <v>11</v>
      </c>
      <c r="M9" s="138">
        <v>12</v>
      </c>
    </row>
    <row r="10" spans="1:13" ht="15.75" thickBot="1" x14ac:dyDescent="0.3">
      <c r="A10" s="183" t="s">
        <v>3</v>
      </c>
      <c r="B10" s="183"/>
      <c r="C10" s="184"/>
      <c r="D10" s="184"/>
      <c r="E10" s="184"/>
      <c r="F10" s="184"/>
      <c r="G10" s="184"/>
      <c r="H10" s="184"/>
      <c r="I10" s="184"/>
      <c r="J10" s="178"/>
      <c r="K10" s="179"/>
      <c r="L10" s="13"/>
      <c r="M10" s="13"/>
    </row>
    <row r="11" spans="1:13" x14ac:dyDescent="0.25">
      <c r="A11" s="4">
        <v>1.1000000000000001</v>
      </c>
      <c r="B11" s="21" t="s">
        <v>4</v>
      </c>
      <c r="C11" s="41">
        <v>0</v>
      </c>
      <c r="D11" s="42">
        <f>C11*19/100</f>
        <v>0</v>
      </c>
      <c r="E11" s="43">
        <f>D11+C11</f>
        <v>0</v>
      </c>
      <c r="F11" s="44">
        <v>0</v>
      </c>
      <c r="G11" s="45">
        <v>0</v>
      </c>
      <c r="H11" s="46">
        <v>0</v>
      </c>
      <c r="I11" s="47">
        <v>0</v>
      </c>
      <c r="J11" s="48">
        <v>0</v>
      </c>
      <c r="K11" s="125">
        <v>0</v>
      </c>
      <c r="L11" s="139">
        <v>0</v>
      </c>
      <c r="M11" s="139">
        <v>0</v>
      </c>
    </row>
    <row r="12" spans="1:13" x14ac:dyDescent="0.25">
      <c r="A12" s="4">
        <v>1.2</v>
      </c>
      <c r="B12" s="21" t="s">
        <v>5</v>
      </c>
      <c r="C12" s="49">
        <v>0</v>
      </c>
      <c r="D12" s="50">
        <f t="shared" ref="D12:D75" si="0">C12*19/100</f>
        <v>0</v>
      </c>
      <c r="E12" s="51">
        <f t="shared" ref="E12:E15" si="1">D12+C12</f>
        <v>0</v>
      </c>
      <c r="F12" s="52">
        <f>C12*0.19</f>
        <v>0</v>
      </c>
      <c r="G12" s="53">
        <v>0</v>
      </c>
      <c r="H12" s="54">
        <v>0</v>
      </c>
      <c r="I12" s="55">
        <f>C12+F12</f>
        <v>0</v>
      </c>
      <c r="J12" s="56">
        <v>0</v>
      </c>
      <c r="K12" s="126">
        <v>0</v>
      </c>
      <c r="L12" s="139">
        <v>0</v>
      </c>
      <c r="M12" s="139">
        <v>0</v>
      </c>
    </row>
    <row r="13" spans="1:13" ht="30" x14ac:dyDescent="0.25">
      <c r="A13" s="4">
        <v>1.3</v>
      </c>
      <c r="B13" s="21" t="s">
        <v>6</v>
      </c>
      <c r="C13" s="49">
        <v>10000</v>
      </c>
      <c r="D13" s="50">
        <f t="shared" si="0"/>
        <v>1900</v>
      </c>
      <c r="E13" s="51">
        <f t="shared" si="1"/>
        <v>11900</v>
      </c>
      <c r="F13" s="52">
        <v>0</v>
      </c>
      <c r="G13" s="53">
        <v>0</v>
      </c>
      <c r="H13" s="54">
        <v>0</v>
      </c>
      <c r="I13" s="55">
        <v>10000</v>
      </c>
      <c r="J13" s="57">
        <f>C13*19/100</f>
        <v>1900</v>
      </c>
      <c r="K13" s="127">
        <f>C13+J13</f>
        <v>11900</v>
      </c>
      <c r="L13" s="139">
        <f>I13</f>
        <v>10000</v>
      </c>
      <c r="M13" s="139">
        <v>0</v>
      </c>
    </row>
    <row r="14" spans="1:13" x14ac:dyDescent="0.25">
      <c r="A14" s="4">
        <v>1.4</v>
      </c>
      <c r="B14" s="21" t="s">
        <v>47</v>
      </c>
      <c r="C14" s="49">
        <v>0</v>
      </c>
      <c r="D14" s="50">
        <f t="shared" si="0"/>
        <v>0</v>
      </c>
      <c r="E14" s="51">
        <f t="shared" si="1"/>
        <v>0</v>
      </c>
      <c r="F14" s="52">
        <f t="shared" ref="F14" si="2">C14*0.19</f>
        <v>0</v>
      </c>
      <c r="G14" s="53">
        <v>0</v>
      </c>
      <c r="H14" s="54">
        <v>0</v>
      </c>
      <c r="I14" s="55">
        <f t="shared" ref="I14" si="3">C14+F14</f>
        <v>0</v>
      </c>
      <c r="J14" s="56">
        <f t="shared" ref="J14:J15" si="4">C14*19/100</f>
        <v>0</v>
      </c>
      <c r="K14" s="126">
        <f t="shared" ref="K14:K15" si="5">C14+J14</f>
        <v>0</v>
      </c>
      <c r="L14" s="139">
        <v>0</v>
      </c>
      <c r="M14" s="139">
        <v>0</v>
      </c>
    </row>
    <row r="15" spans="1:13" ht="15.75" thickBot="1" x14ac:dyDescent="0.3">
      <c r="A15" s="185" t="s">
        <v>7</v>
      </c>
      <c r="B15" s="186"/>
      <c r="C15" s="58">
        <f>C11+C12+C13+C14</f>
        <v>10000</v>
      </c>
      <c r="D15" s="59">
        <f t="shared" si="0"/>
        <v>1900</v>
      </c>
      <c r="E15" s="60">
        <f t="shared" si="1"/>
        <v>11900</v>
      </c>
      <c r="F15" s="61">
        <f>F13</f>
        <v>0</v>
      </c>
      <c r="G15" s="62">
        <v>0</v>
      </c>
      <c r="H15" s="63">
        <v>0</v>
      </c>
      <c r="I15" s="64">
        <f>I13</f>
        <v>10000</v>
      </c>
      <c r="J15" s="65">
        <f t="shared" si="4"/>
        <v>1900</v>
      </c>
      <c r="K15" s="128">
        <f t="shared" si="5"/>
        <v>11900</v>
      </c>
      <c r="L15" s="141">
        <f>L13</f>
        <v>10000</v>
      </c>
      <c r="M15" s="141">
        <f>M13</f>
        <v>0</v>
      </c>
    </row>
    <row r="16" spans="1:13" ht="15.75" thickBot="1" x14ac:dyDescent="0.3">
      <c r="A16" s="109" t="s">
        <v>8</v>
      </c>
      <c r="B16" s="66"/>
      <c r="C16" s="67"/>
      <c r="D16" s="67"/>
      <c r="E16" s="68"/>
      <c r="F16" s="69"/>
      <c r="G16" s="66"/>
      <c r="H16" s="70"/>
      <c r="I16" s="176"/>
      <c r="J16" s="177"/>
      <c r="K16" s="129"/>
      <c r="L16" s="139"/>
      <c r="M16" s="139"/>
    </row>
    <row r="17" spans="1:13" ht="30" x14ac:dyDescent="0.25">
      <c r="A17" s="10">
        <v>2.1</v>
      </c>
      <c r="B17" s="20" t="s">
        <v>9</v>
      </c>
      <c r="C17" s="41">
        <v>10000</v>
      </c>
      <c r="D17" s="42">
        <f t="shared" si="0"/>
        <v>1900</v>
      </c>
      <c r="E17" s="43">
        <f t="shared" ref="E17:E18" si="6">D17+C17</f>
        <v>11900</v>
      </c>
      <c r="F17" s="71">
        <v>0</v>
      </c>
      <c r="G17" s="72">
        <v>0</v>
      </c>
      <c r="H17" s="73">
        <v>0</v>
      </c>
      <c r="I17" s="55">
        <v>10000</v>
      </c>
      <c r="J17" s="57">
        <f>C17*19/100</f>
        <v>1900</v>
      </c>
      <c r="K17" s="127">
        <f>C17+J17</f>
        <v>11900</v>
      </c>
      <c r="L17" s="139">
        <f>I17</f>
        <v>10000</v>
      </c>
      <c r="M17" s="139">
        <v>0</v>
      </c>
    </row>
    <row r="18" spans="1:13" ht="15.75" thickBot="1" x14ac:dyDescent="0.3">
      <c r="A18" s="185" t="s">
        <v>10</v>
      </c>
      <c r="B18" s="186"/>
      <c r="C18" s="58">
        <v>10000</v>
      </c>
      <c r="D18" s="74">
        <f t="shared" si="0"/>
        <v>1900</v>
      </c>
      <c r="E18" s="75">
        <f t="shared" si="6"/>
        <v>11900</v>
      </c>
      <c r="F18" s="76">
        <v>0</v>
      </c>
      <c r="G18" s="77">
        <v>0</v>
      </c>
      <c r="H18" s="78">
        <v>0</v>
      </c>
      <c r="I18" s="79">
        <v>10000</v>
      </c>
      <c r="J18" s="80">
        <f>C18*19/100</f>
        <v>1900</v>
      </c>
      <c r="K18" s="130">
        <f>C18+J18</f>
        <v>11900</v>
      </c>
      <c r="L18" s="141">
        <f>L17</f>
        <v>10000</v>
      </c>
      <c r="M18" s="141">
        <f>M17</f>
        <v>0</v>
      </c>
    </row>
    <row r="19" spans="1:13" ht="15" customHeight="1" thickBot="1" x14ac:dyDescent="0.3">
      <c r="A19" s="109" t="s">
        <v>11</v>
      </c>
      <c r="B19" s="109"/>
      <c r="C19" s="67"/>
      <c r="D19" s="67"/>
      <c r="E19" s="67"/>
      <c r="F19" s="81"/>
      <c r="G19" s="81"/>
      <c r="H19" s="81"/>
      <c r="I19" s="82"/>
      <c r="J19" s="83"/>
      <c r="K19" s="131"/>
      <c r="L19" s="139"/>
      <c r="M19" s="139"/>
    </row>
    <row r="20" spans="1:13" x14ac:dyDescent="0.25">
      <c r="A20" s="4">
        <v>3.1</v>
      </c>
      <c r="B20" s="110" t="s">
        <v>13</v>
      </c>
      <c r="C20" s="150">
        <v>231000</v>
      </c>
      <c r="D20" s="151">
        <f t="shared" si="0"/>
        <v>43890</v>
      </c>
      <c r="E20" s="152">
        <f t="shared" ref="E20:E21" si="7">D20+C20</f>
        <v>274890</v>
      </c>
      <c r="F20" s="100">
        <f>F23</f>
        <v>6000</v>
      </c>
      <c r="G20" s="62">
        <f>G23</f>
        <v>1140</v>
      </c>
      <c r="H20" s="143">
        <f>H23</f>
        <v>7140</v>
      </c>
      <c r="I20" s="153">
        <f>I21+I22+I25</f>
        <v>250000</v>
      </c>
      <c r="J20" s="154">
        <f>C20*19/100</f>
        <v>43890</v>
      </c>
      <c r="K20" s="155">
        <f>C20+J20</f>
        <v>274890</v>
      </c>
      <c r="L20" s="141">
        <f>L25</f>
        <v>200000</v>
      </c>
      <c r="M20" s="156">
        <f>M21</f>
        <v>25000</v>
      </c>
    </row>
    <row r="21" spans="1:13" x14ac:dyDescent="0.25">
      <c r="A21" s="4"/>
      <c r="B21" s="21" t="s">
        <v>64</v>
      </c>
      <c r="C21" s="49">
        <v>31000</v>
      </c>
      <c r="D21" s="50">
        <f t="shared" si="0"/>
        <v>5890</v>
      </c>
      <c r="E21" s="85">
        <f t="shared" si="7"/>
        <v>36890</v>
      </c>
      <c r="F21" s="86">
        <v>0</v>
      </c>
      <c r="G21" s="53">
        <v>0</v>
      </c>
      <c r="H21" s="84">
        <v>0</v>
      </c>
      <c r="I21" s="147">
        <f>I22</f>
        <v>25000</v>
      </c>
      <c r="J21" s="56">
        <f>J22</f>
        <v>4750</v>
      </c>
      <c r="K21" s="126">
        <f t="shared" ref="K21" si="8">I21+J21</f>
        <v>29750</v>
      </c>
      <c r="L21" s="139">
        <v>0</v>
      </c>
      <c r="M21" s="149">
        <f>I21</f>
        <v>25000</v>
      </c>
    </row>
    <row r="22" spans="1:13" x14ac:dyDescent="0.25">
      <c r="A22" s="4"/>
      <c r="B22" s="21" t="s">
        <v>65</v>
      </c>
      <c r="C22" s="49">
        <v>25000</v>
      </c>
      <c r="D22" s="50">
        <f t="shared" si="0"/>
        <v>4750</v>
      </c>
      <c r="E22" s="85">
        <f t="shared" ref="E22:E49" si="9">D22+C22</f>
        <v>29750</v>
      </c>
      <c r="F22" s="86">
        <v>0</v>
      </c>
      <c r="G22" s="53">
        <v>0</v>
      </c>
      <c r="H22" s="84">
        <v>0</v>
      </c>
      <c r="I22" s="55">
        <v>25000</v>
      </c>
      <c r="J22" s="56">
        <f t="shared" ref="J22:J39" si="10">C22*19/100</f>
        <v>4750</v>
      </c>
      <c r="K22" s="126">
        <f t="shared" ref="K22:K38" si="11">I22+J22</f>
        <v>29750</v>
      </c>
      <c r="L22" s="139">
        <v>0</v>
      </c>
      <c r="M22" s="149">
        <f>I22</f>
        <v>25000</v>
      </c>
    </row>
    <row r="23" spans="1:13" x14ac:dyDescent="0.25">
      <c r="A23" s="4"/>
      <c r="B23" s="21" t="s">
        <v>66</v>
      </c>
      <c r="C23" s="49">
        <v>6000</v>
      </c>
      <c r="D23" s="50">
        <f t="shared" si="0"/>
        <v>1140</v>
      </c>
      <c r="E23" s="85">
        <f t="shared" si="9"/>
        <v>7140</v>
      </c>
      <c r="F23" s="148">
        <v>6000</v>
      </c>
      <c r="G23" s="53">
        <f>F23*19/100</f>
        <v>1140</v>
      </c>
      <c r="H23" s="84">
        <f>F23+G23</f>
        <v>7140</v>
      </c>
      <c r="I23" s="55">
        <v>0</v>
      </c>
      <c r="J23" s="56">
        <f t="shared" si="10"/>
        <v>1140</v>
      </c>
      <c r="K23" s="126">
        <f t="shared" si="11"/>
        <v>1140</v>
      </c>
      <c r="L23" s="139">
        <v>0</v>
      </c>
      <c r="M23" s="139">
        <v>0</v>
      </c>
    </row>
    <row r="24" spans="1:13" x14ac:dyDescent="0.25">
      <c r="A24" s="4"/>
      <c r="B24" s="21" t="s">
        <v>67</v>
      </c>
      <c r="C24" s="49">
        <v>0</v>
      </c>
      <c r="D24" s="50">
        <f t="shared" si="0"/>
        <v>0</v>
      </c>
      <c r="E24" s="85">
        <f t="shared" si="9"/>
        <v>0</v>
      </c>
      <c r="F24" s="86">
        <v>0</v>
      </c>
      <c r="G24" s="53">
        <f t="shared" ref="G24:G48" si="12">F24*19/100</f>
        <v>0</v>
      </c>
      <c r="H24" s="84">
        <f t="shared" ref="H24:H33" si="13">F24+G24</f>
        <v>0</v>
      </c>
      <c r="I24" s="55">
        <f t="shared" ref="I24:I26" si="14">C24+F24</f>
        <v>0</v>
      </c>
      <c r="J24" s="56">
        <f t="shared" si="10"/>
        <v>0</v>
      </c>
      <c r="K24" s="126">
        <f t="shared" si="11"/>
        <v>0</v>
      </c>
      <c r="L24" s="139">
        <v>0</v>
      </c>
      <c r="M24" s="139">
        <v>0</v>
      </c>
    </row>
    <row r="25" spans="1:13" x14ac:dyDescent="0.25">
      <c r="A25" s="4"/>
      <c r="B25" s="21" t="s">
        <v>68</v>
      </c>
      <c r="C25" s="49">
        <v>200000</v>
      </c>
      <c r="D25" s="50">
        <f t="shared" si="0"/>
        <v>38000</v>
      </c>
      <c r="E25" s="85">
        <f t="shared" si="9"/>
        <v>238000</v>
      </c>
      <c r="F25" s="86">
        <v>0</v>
      </c>
      <c r="G25" s="53">
        <f t="shared" si="12"/>
        <v>0</v>
      </c>
      <c r="H25" s="84">
        <f t="shared" si="13"/>
        <v>0</v>
      </c>
      <c r="I25" s="55">
        <v>200000</v>
      </c>
      <c r="J25" s="56">
        <f t="shared" si="10"/>
        <v>38000</v>
      </c>
      <c r="K25" s="126">
        <f t="shared" si="11"/>
        <v>238000</v>
      </c>
      <c r="L25" s="139">
        <f>I25</f>
        <v>200000</v>
      </c>
      <c r="M25" s="139">
        <v>0</v>
      </c>
    </row>
    <row r="26" spans="1:13" ht="30" x14ac:dyDescent="0.25">
      <c r="A26" s="4">
        <v>3.2</v>
      </c>
      <c r="B26" s="21" t="s">
        <v>14</v>
      </c>
      <c r="C26" s="49">
        <v>100000</v>
      </c>
      <c r="D26" s="50">
        <f t="shared" si="0"/>
        <v>19000</v>
      </c>
      <c r="E26" s="85">
        <f t="shared" si="9"/>
        <v>119000</v>
      </c>
      <c r="F26" s="86">
        <v>0</v>
      </c>
      <c r="G26" s="53">
        <f t="shared" si="12"/>
        <v>0</v>
      </c>
      <c r="H26" s="84">
        <f t="shared" si="13"/>
        <v>0</v>
      </c>
      <c r="I26" s="55">
        <f t="shared" si="14"/>
        <v>100000</v>
      </c>
      <c r="J26" s="57">
        <f t="shared" si="10"/>
        <v>19000</v>
      </c>
      <c r="K26" s="127">
        <f t="shared" si="11"/>
        <v>119000</v>
      </c>
      <c r="L26" s="139">
        <f>I26</f>
        <v>100000</v>
      </c>
      <c r="M26" s="139">
        <v>0</v>
      </c>
    </row>
    <row r="27" spans="1:13" x14ac:dyDescent="0.25">
      <c r="A27" s="4">
        <v>3.3</v>
      </c>
      <c r="B27" s="21" t="s">
        <v>15</v>
      </c>
      <c r="C27" s="49">
        <v>0</v>
      </c>
      <c r="D27" s="50">
        <f t="shared" si="0"/>
        <v>0</v>
      </c>
      <c r="E27" s="85">
        <f t="shared" si="9"/>
        <v>0</v>
      </c>
      <c r="F27" s="86">
        <v>0</v>
      </c>
      <c r="G27" s="53">
        <f t="shared" si="12"/>
        <v>0</v>
      </c>
      <c r="H27" s="84">
        <f t="shared" si="13"/>
        <v>0</v>
      </c>
      <c r="I27" s="55">
        <v>0</v>
      </c>
      <c r="J27" s="57">
        <f t="shared" si="10"/>
        <v>0</v>
      </c>
      <c r="K27" s="127">
        <f t="shared" si="11"/>
        <v>0</v>
      </c>
      <c r="L27" s="139">
        <v>0</v>
      </c>
      <c r="M27" s="139">
        <v>0</v>
      </c>
    </row>
    <row r="28" spans="1:13" ht="30" x14ac:dyDescent="0.25">
      <c r="A28" s="4">
        <v>3.4</v>
      </c>
      <c r="B28" s="21" t="s">
        <v>16</v>
      </c>
      <c r="C28" s="49">
        <v>3000</v>
      </c>
      <c r="D28" s="50">
        <f t="shared" si="0"/>
        <v>570</v>
      </c>
      <c r="E28" s="85">
        <f t="shared" si="9"/>
        <v>3570</v>
      </c>
      <c r="F28" s="86">
        <v>0</v>
      </c>
      <c r="G28" s="53">
        <f t="shared" si="12"/>
        <v>0</v>
      </c>
      <c r="H28" s="84">
        <f t="shared" si="13"/>
        <v>0</v>
      </c>
      <c r="I28" s="55">
        <v>3000</v>
      </c>
      <c r="J28" s="57">
        <f t="shared" si="10"/>
        <v>570</v>
      </c>
      <c r="K28" s="127">
        <f t="shared" si="11"/>
        <v>3570</v>
      </c>
      <c r="L28" s="139">
        <f>I28</f>
        <v>3000</v>
      </c>
      <c r="M28" s="139">
        <v>0</v>
      </c>
    </row>
    <row r="29" spans="1:13" x14ac:dyDescent="0.25">
      <c r="A29" s="4">
        <v>3.5</v>
      </c>
      <c r="B29" s="21" t="s">
        <v>17</v>
      </c>
      <c r="C29" s="142">
        <v>553500</v>
      </c>
      <c r="D29" s="87">
        <f t="shared" si="0"/>
        <v>105165</v>
      </c>
      <c r="E29" s="88">
        <f t="shared" si="9"/>
        <v>658665</v>
      </c>
      <c r="F29" s="100">
        <f>F32+F33</f>
        <v>78500</v>
      </c>
      <c r="G29" s="62">
        <f t="shared" si="12"/>
        <v>14915</v>
      </c>
      <c r="H29" s="143">
        <f t="shared" si="13"/>
        <v>93415</v>
      </c>
      <c r="I29" s="64">
        <f>I33+I36+I37</f>
        <v>475000</v>
      </c>
      <c r="J29" s="144">
        <f t="shared" si="10"/>
        <v>105165</v>
      </c>
      <c r="K29" s="145">
        <f>C29+J29</f>
        <v>658665</v>
      </c>
      <c r="L29" s="141">
        <f>L33+L37+L36</f>
        <v>475000</v>
      </c>
      <c r="M29" s="141">
        <v>0</v>
      </c>
    </row>
    <row r="30" spans="1:13" x14ac:dyDescent="0.25">
      <c r="A30" s="5"/>
      <c r="B30" s="19" t="s">
        <v>49</v>
      </c>
      <c r="C30" s="49">
        <v>0</v>
      </c>
      <c r="D30" s="50">
        <f t="shared" si="0"/>
        <v>0</v>
      </c>
      <c r="E30" s="85">
        <f t="shared" si="9"/>
        <v>0</v>
      </c>
      <c r="F30" s="86">
        <f t="shared" ref="F30:F31" si="15">C30*0.19</f>
        <v>0</v>
      </c>
      <c r="G30" s="53">
        <f t="shared" si="12"/>
        <v>0</v>
      </c>
      <c r="H30" s="84">
        <f t="shared" si="13"/>
        <v>0</v>
      </c>
      <c r="I30" s="55">
        <v>0</v>
      </c>
      <c r="J30" s="57">
        <f t="shared" ref="J30:J35" si="16">C30*19/100</f>
        <v>0</v>
      </c>
      <c r="K30" s="127">
        <f t="shared" ref="K30:K35" si="17">C30+J30</f>
        <v>0</v>
      </c>
      <c r="L30" s="139">
        <v>0</v>
      </c>
      <c r="M30" s="139">
        <v>0</v>
      </c>
    </row>
    <row r="31" spans="1:13" x14ac:dyDescent="0.25">
      <c r="A31" s="5"/>
      <c r="B31" s="19" t="s">
        <v>50</v>
      </c>
      <c r="C31" s="49">
        <v>0</v>
      </c>
      <c r="D31" s="50">
        <f t="shared" si="0"/>
        <v>0</v>
      </c>
      <c r="E31" s="85">
        <f t="shared" si="9"/>
        <v>0</v>
      </c>
      <c r="F31" s="86">
        <f t="shared" si="15"/>
        <v>0</v>
      </c>
      <c r="G31" s="53">
        <f t="shared" si="12"/>
        <v>0</v>
      </c>
      <c r="H31" s="84">
        <f t="shared" si="13"/>
        <v>0</v>
      </c>
      <c r="I31" s="55">
        <v>0</v>
      </c>
      <c r="J31" s="57">
        <f t="shared" si="16"/>
        <v>0</v>
      </c>
      <c r="K31" s="127">
        <f t="shared" si="17"/>
        <v>0</v>
      </c>
      <c r="L31" s="139">
        <v>0</v>
      </c>
      <c r="M31" s="139">
        <v>0</v>
      </c>
    </row>
    <row r="32" spans="1:13" ht="30" x14ac:dyDescent="0.25">
      <c r="A32" s="5"/>
      <c r="B32" s="21" t="s">
        <v>51</v>
      </c>
      <c r="C32" s="49">
        <v>65000</v>
      </c>
      <c r="D32" s="50">
        <f t="shared" si="0"/>
        <v>12350</v>
      </c>
      <c r="E32" s="85">
        <f t="shared" si="9"/>
        <v>77350</v>
      </c>
      <c r="F32" s="86">
        <v>65000</v>
      </c>
      <c r="G32" s="53">
        <f t="shared" si="12"/>
        <v>12350</v>
      </c>
      <c r="H32" s="84">
        <f t="shared" si="13"/>
        <v>77350</v>
      </c>
      <c r="I32" s="55">
        <v>0</v>
      </c>
      <c r="J32" s="57">
        <v>0</v>
      </c>
      <c r="K32" s="127">
        <v>0</v>
      </c>
      <c r="L32" s="139">
        <v>0</v>
      </c>
      <c r="M32" s="139">
        <v>0</v>
      </c>
    </row>
    <row r="33" spans="1:13" s="9" customFormat="1" ht="30" x14ac:dyDescent="0.25">
      <c r="A33" s="111"/>
      <c r="B33" s="20" t="s">
        <v>52</v>
      </c>
      <c r="C33" s="142">
        <v>73500</v>
      </c>
      <c r="D33" s="87">
        <f t="shared" si="0"/>
        <v>13965</v>
      </c>
      <c r="E33" s="88">
        <f t="shared" si="9"/>
        <v>87465</v>
      </c>
      <c r="F33" s="100">
        <f>F34</f>
        <v>13500</v>
      </c>
      <c r="G33" s="62">
        <f t="shared" si="12"/>
        <v>2565</v>
      </c>
      <c r="H33" s="143">
        <f t="shared" si="13"/>
        <v>16065</v>
      </c>
      <c r="I33" s="64">
        <f>I35</f>
        <v>60000</v>
      </c>
      <c r="J33" s="144">
        <f t="shared" si="16"/>
        <v>13965</v>
      </c>
      <c r="K33" s="145">
        <f t="shared" si="17"/>
        <v>87465</v>
      </c>
      <c r="L33" s="146">
        <f>L35</f>
        <v>60000</v>
      </c>
      <c r="M33" s="146">
        <v>0</v>
      </c>
    </row>
    <row r="34" spans="1:13" s="9" customFormat="1" ht="30" x14ac:dyDescent="0.25">
      <c r="A34" s="111"/>
      <c r="B34" s="20" t="s">
        <v>53</v>
      </c>
      <c r="C34" s="49">
        <v>13500</v>
      </c>
      <c r="D34" s="50">
        <f t="shared" si="0"/>
        <v>2565</v>
      </c>
      <c r="E34" s="85">
        <f t="shared" si="9"/>
        <v>16065</v>
      </c>
      <c r="F34" s="86">
        <v>13500</v>
      </c>
      <c r="G34" s="53">
        <f t="shared" si="12"/>
        <v>2565</v>
      </c>
      <c r="H34" s="84">
        <f t="shared" ref="H34:H48" si="18">F34+G34</f>
        <v>16065</v>
      </c>
      <c r="I34" s="55">
        <v>0</v>
      </c>
      <c r="J34" s="57">
        <v>0</v>
      </c>
      <c r="K34" s="127">
        <v>0</v>
      </c>
      <c r="L34" s="140">
        <v>0</v>
      </c>
      <c r="M34" s="140">
        <v>0</v>
      </c>
    </row>
    <row r="35" spans="1:13" s="9" customFormat="1" ht="30" x14ac:dyDescent="0.25">
      <c r="A35" s="111"/>
      <c r="B35" s="20" t="s">
        <v>54</v>
      </c>
      <c r="C35" s="49">
        <v>60000</v>
      </c>
      <c r="D35" s="50">
        <f t="shared" si="0"/>
        <v>11400</v>
      </c>
      <c r="E35" s="85">
        <f t="shared" si="9"/>
        <v>71400</v>
      </c>
      <c r="F35" s="86">
        <v>0</v>
      </c>
      <c r="G35" s="53">
        <f t="shared" si="12"/>
        <v>0</v>
      </c>
      <c r="H35" s="84">
        <f t="shared" si="18"/>
        <v>0</v>
      </c>
      <c r="I35" s="55">
        <v>60000</v>
      </c>
      <c r="J35" s="57">
        <f t="shared" si="16"/>
        <v>11400</v>
      </c>
      <c r="K35" s="127">
        <f t="shared" si="17"/>
        <v>71400</v>
      </c>
      <c r="L35" s="140">
        <f>C35</f>
        <v>60000</v>
      </c>
      <c r="M35" s="140">
        <v>0</v>
      </c>
    </row>
    <row r="36" spans="1:13" s="9" customFormat="1" ht="30" x14ac:dyDescent="0.25">
      <c r="A36" s="111"/>
      <c r="B36" s="20" t="s">
        <v>55</v>
      </c>
      <c r="C36" s="49">
        <v>15000</v>
      </c>
      <c r="D36" s="50">
        <f t="shared" si="0"/>
        <v>2850</v>
      </c>
      <c r="E36" s="85">
        <f t="shared" si="9"/>
        <v>17850</v>
      </c>
      <c r="F36" s="86">
        <v>0</v>
      </c>
      <c r="G36" s="53">
        <f t="shared" si="12"/>
        <v>0</v>
      </c>
      <c r="H36" s="84">
        <f t="shared" si="18"/>
        <v>0</v>
      </c>
      <c r="I36" s="55">
        <v>15000</v>
      </c>
      <c r="J36" s="57">
        <f t="shared" si="10"/>
        <v>2850</v>
      </c>
      <c r="K36" s="127">
        <f t="shared" si="11"/>
        <v>17850</v>
      </c>
      <c r="L36" s="140">
        <f>I36</f>
        <v>15000</v>
      </c>
      <c r="M36" s="140">
        <v>0</v>
      </c>
    </row>
    <row r="37" spans="1:13" s="9" customFormat="1" x14ac:dyDescent="0.25">
      <c r="A37" s="111"/>
      <c r="B37" s="20" t="s">
        <v>56</v>
      </c>
      <c r="C37" s="49">
        <v>400000</v>
      </c>
      <c r="D37" s="50">
        <f t="shared" si="0"/>
        <v>76000</v>
      </c>
      <c r="E37" s="85">
        <f t="shared" si="9"/>
        <v>476000</v>
      </c>
      <c r="F37" s="86">
        <v>0</v>
      </c>
      <c r="G37" s="53">
        <f t="shared" si="12"/>
        <v>0</v>
      </c>
      <c r="H37" s="84">
        <f t="shared" si="18"/>
        <v>0</v>
      </c>
      <c r="I37" s="55">
        <v>400000</v>
      </c>
      <c r="J37" s="56">
        <f t="shared" si="10"/>
        <v>76000</v>
      </c>
      <c r="K37" s="126">
        <f t="shared" si="11"/>
        <v>476000</v>
      </c>
      <c r="L37" s="140">
        <f>I37</f>
        <v>400000</v>
      </c>
      <c r="M37" s="140">
        <v>0</v>
      </c>
    </row>
    <row r="38" spans="1:13" s="9" customFormat="1" x14ac:dyDescent="0.25">
      <c r="A38" s="111">
        <v>3.6</v>
      </c>
      <c r="B38" s="20" t="s">
        <v>18</v>
      </c>
      <c r="C38" s="49">
        <v>50000</v>
      </c>
      <c r="D38" s="50">
        <f t="shared" si="0"/>
        <v>9500</v>
      </c>
      <c r="E38" s="85">
        <f t="shared" si="9"/>
        <v>59500</v>
      </c>
      <c r="F38" s="86">
        <v>0</v>
      </c>
      <c r="G38" s="53">
        <f t="shared" si="12"/>
        <v>0</v>
      </c>
      <c r="H38" s="84">
        <f t="shared" si="18"/>
        <v>0</v>
      </c>
      <c r="I38" s="55">
        <f t="shared" ref="I38" si="19">C38+F38</f>
        <v>50000</v>
      </c>
      <c r="J38" s="56">
        <f t="shared" si="10"/>
        <v>9500</v>
      </c>
      <c r="K38" s="126">
        <f t="shared" si="11"/>
        <v>59500</v>
      </c>
      <c r="L38" s="140">
        <v>0</v>
      </c>
      <c r="M38" s="149">
        <f>I38</f>
        <v>50000</v>
      </c>
    </row>
    <row r="39" spans="1:13" s="9" customFormat="1" x14ac:dyDescent="0.25">
      <c r="A39" s="111">
        <v>3.7</v>
      </c>
      <c r="B39" s="20" t="s">
        <v>19</v>
      </c>
      <c r="C39" s="142">
        <v>230000</v>
      </c>
      <c r="D39" s="87">
        <f t="shared" si="0"/>
        <v>43700</v>
      </c>
      <c r="E39" s="88">
        <f t="shared" si="9"/>
        <v>273700</v>
      </c>
      <c r="F39" s="100">
        <f>F40</f>
        <v>47000</v>
      </c>
      <c r="G39" s="62">
        <f t="shared" si="12"/>
        <v>8930</v>
      </c>
      <c r="H39" s="143">
        <f t="shared" si="18"/>
        <v>55930</v>
      </c>
      <c r="I39" s="64">
        <f>C39-F39</f>
        <v>183000</v>
      </c>
      <c r="J39" s="65">
        <f t="shared" si="10"/>
        <v>43700</v>
      </c>
      <c r="K39" s="128">
        <f>C39+J39</f>
        <v>273700</v>
      </c>
      <c r="L39" s="146">
        <v>0</v>
      </c>
      <c r="M39" s="156">
        <f>I39</f>
        <v>183000</v>
      </c>
    </row>
    <row r="40" spans="1:13" s="9" customFormat="1" ht="30" x14ac:dyDescent="0.25">
      <c r="A40" s="111"/>
      <c r="B40" s="20" t="s">
        <v>57</v>
      </c>
      <c r="C40" s="142">
        <v>182000</v>
      </c>
      <c r="D40" s="87">
        <f t="shared" si="0"/>
        <v>34580</v>
      </c>
      <c r="E40" s="88">
        <f t="shared" si="9"/>
        <v>216580</v>
      </c>
      <c r="F40" s="100">
        <f>F41</f>
        <v>47000</v>
      </c>
      <c r="G40" s="62">
        <f t="shared" si="12"/>
        <v>8930</v>
      </c>
      <c r="H40" s="143">
        <f t="shared" si="18"/>
        <v>55930</v>
      </c>
      <c r="I40" s="64">
        <f>I41+I42</f>
        <v>135000</v>
      </c>
      <c r="J40" s="144">
        <f>J41+J42</f>
        <v>25650</v>
      </c>
      <c r="K40" s="145">
        <f>K41+K42</f>
        <v>160650</v>
      </c>
      <c r="L40" s="146">
        <v>0</v>
      </c>
      <c r="M40" s="156">
        <f>M41+M42</f>
        <v>135000</v>
      </c>
    </row>
    <row r="41" spans="1:13" s="9" customFormat="1" x14ac:dyDescent="0.25">
      <c r="A41" s="111"/>
      <c r="B41" s="20" t="s">
        <v>58</v>
      </c>
      <c r="C41" s="49">
        <v>47000</v>
      </c>
      <c r="D41" s="50">
        <f t="shared" si="0"/>
        <v>8930</v>
      </c>
      <c r="E41" s="85">
        <f t="shared" si="9"/>
        <v>55930</v>
      </c>
      <c r="F41" s="148">
        <v>47000</v>
      </c>
      <c r="G41" s="53">
        <f t="shared" si="12"/>
        <v>8930</v>
      </c>
      <c r="H41" s="84">
        <f t="shared" si="18"/>
        <v>55930</v>
      </c>
      <c r="I41" s="55">
        <v>0</v>
      </c>
      <c r="J41" s="56">
        <v>0</v>
      </c>
      <c r="K41" s="126">
        <v>0</v>
      </c>
      <c r="L41" s="140">
        <v>0</v>
      </c>
      <c r="M41" s="140">
        <v>0</v>
      </c>
    </row>
    <row r="42" spans="1:13" s="9" customFormat="1" x14ac:dyDescent="0.25">
      <c r="A42" s="111"/>
      <c r="B42" s="20" t="s">
        <v>59</v>
      </c>
      <c r="C42" s="49">
        <v>135000</v>
      </c>
      <c r="D42" s="50">
        <f t="shared" si="0"/>
        <v>25650</v>
      </c>
      <c r="E42" s="85">
        <f t="shared" si="9"/>
        <v>160650</v>
      </c>
      <c r="F42" s="86">
        <v>0</v>
      </c>
      <c r="G42" s="53">
        <f t="shared" si="12"/>
        <v>0</v>
      </c>
      <c r="H42" s="84">
        <f t="shared" si="18"/>
        <v>0</v>
      </c>
      <c r="I42" s="55">
        <v>135000</v>
      </c>
      <c r="J42" s="56">
        <f>C42*19/100</f>
        <v>25650</v>
      </c>
      <c r="K42" s="126">
        <f>C42+J42</f>
        <v>160650</v>
      </c>
      <c r="L42" s="140">
        <v>0</v>
      </c>
      <c r="M42" s="149">
        <f>I42</f>
        <v>135000</v>
      </c>
    </row>
    <row r="43" spans="1:13" s="9" customFormat="1" x14ac:dyDescent="0.25">
      <c r="A43" s="111"/>
      <c r="B43" s="20" t="s">
        <v>60</v>
      </c>
      <c r="C43" s="49">
        <v>48000</v>
      </c>
      <c r="D43" s="50">
        <f t="shared" si="0"/>
        <v>9120</v>
      </c>
      <c r="E43" s="85">
        <f t="shared" si="9"/>
        <v>57120</v>
      </c>
      <c r="F43" s="86">
        <v>0</v>
      </c>
      <c r="G43" s="53">
        <f t="shared" si="12"/>
        <v>0</v>
      </c>
      <c r="H43" s="84">
        <f t="shared" si="18"/>
        <v>0</v>
      </c>
      <c r="I43" s="55">
        <v>48000</v>
      </c>
      <c r="J43" s="56">
        <f t="shared" ref="J43:J48" si="20">C43*19/100</f>
        <v>9120</v>
      </c>
      <c r="K43" s="126">
        <f t="shared" ref="K43:K48" si="21">C43+J43</f>
        <v>57120</v>
      </c>
      <c r="L43" s="140">
        <v>0</v>
      </c>
      <c r="M43" s="149">
        <f t="shared" ref="M43:M47" si="22">I43</f>
        <v>48000</v>
      </c>
    </row>
    <row r="44" spans="1:13" s="9" customFormat="1" x14ac:dyDescent="0.25">
      <c r="A44" s="111">
        <v>3.8</v>
      </c>
      <c r="B44" s="20" t="s">
        <v>20</v>
      </c>
      <c r="C44" s="142">
        <v>185000</v>
      </c>
      <c r="D44" s="87">
        <f t="shared" si="0"/>
        <v>35150</v>
      </c>
      <c r="E44" s="88">
        <f t="shared" si="9"/>
        <v>220150</v>
      </c>
      <c r="F44" s="100">
        <v>0</v>
      </c>
      <c r="G44" s="62">
        <f t="shared" si="12"/>
        <v>0</v>
      </c>
      <c r="H44" s="143">
        <f t="shared" si="18"/>
        <v>0</v>
      </c>
      <c r="I44" s="64">
        <f>C44</f>
        <v>185000</v>
      </c>
      <c r="J44" s="65">
        <f t="shared" si="20"/>
        <v>35150</v>
      </c>
      <c r="K44" s="128">
        <f t="shared" si="21"/>
        <v>220150</v>
      </c>
      <c r="L44" s="146">
        <f>I44</f>
        <v>185000</v>
      </c>
      <c r="M44" s="146">
        <v>0</v>
      </c>
    </row>
    <row r="45" spans="1:13" s="9" customFormat="1" x14ac:dyDescent="0.25">
      <c r="A45" s="111"/>
      <c r="B45" s="20" t="s">
        <v>61</v>
      </c>
      <c r="C45" s="49">
        <v>50000</v>
      </c>
      <c r="D45" s="50">
        <f t="shared" si="0"/>
        <v>9500</v>
      </c>
      <c r="E45" s="85">
        <f t="shared" si="9"/>
        <v>59500</v>
      </c>
      <c r="F45" s="86">
        <v>0</v>
      </c>
      <c r="G45" s="53">
        <f t="shared" si="12"/>
        <v>0</v>
      </c>
      <c r="H45" s="84">
        <f t="shared" si="18"/>
        <v>0</v>
      </c>
      <c r="I45" s="55">
        <f>C45</f>
        <v>50000</v>
      </c>
      <c r="J45" s="56">
        <f t="shared" si="20"/>
        <v>9500</v>
      </c>
      <c r="K45" s="126">
        <f t="shared" si="21"/>
        <v>59500</v>
      </c>
      <c r="L45" s="140">
        <f t="shared" ref="L45:L46" si="23">I45</f>
        <v>50000</v>
      </c>
      <c r="M45" s="140">
        <v>0</v>
      </c>
    </row>
    <row r="46" spans="1:13" s="9" customFormat="1" x14ac:dyDescent="0.25">
      <c r="A46" s="111"/>
      <c r="B46" s="20" t="s">
        <v>62</v>
      </c>
      <c r="C46" s="49">
        <v>50000</v>
      </c>
      <c r="D46" s="50">
        <f t="shared" si="0"/>
        <v>9500</v>
      </c>
      <c r="E46" s="85">
        <f t="shared" si="9"/>
        <v>59500</v>
      </c>
      <c r="F46" s="86">
        <v>0</v>
      </c>
      <c r="G46" s="53">
        <f t="shared" si="12"/>
        <v>0</v>
      </c>
      <c r="H46" s="84">
        <f t="shared" si="18"/>
        <v>0</v>
      </c>
      <c r="I46" s="55">
        <v>50000</v>
      </c>
      <c r="J46" s="56">
        <f t="shared" si="20"/>
        <v>9500</v>
      </c>
      <c r="K46" s="126">
        <f t="shared" si="21"/>
        <v>59500</v>
      </c>
      <c r="L46" s="140">
        <f t="shared" si="23"/>
        <v>50000</v>
      </c>
      <c r="M46" s="140">
        <v>0</v>
      </c>
    </row>
    <row r="47" spans="1:13" s="9" customFormat="1" ht="45" x14ac:dyDescent="0.25">
      <c r="A47" s="111"/>
      <c r="B47" s="20" t="s">
        <v>63</v>
      </c>
      <c r="C47" s="49">
        <v>0</v>
      </c>
      <c r="D47" s="50">
        <f t="shared" si="0"/>
        <v>0</v>
      </c>
      <c r="E47" s="85">
        <f t="shared" si="9"/>
        <v>0</v>
      </c>
      <c r="F47" s="86">
        <v>0</v>
      </c>
      <c r="G47" s="53">
        <f t="shared" si="12"/>
        <v>0</v>
      </c>
      <c r="H47" s="84">
        <f t="shared" si="18"/>
        <v>0</v>
      </c>
      <c r="I47" s="55">
        <v>0</v>
      </c>
      <c r="J47" s="57">
        <v>0</v>
      </c>
      <c r="K47" s="127">
        <f t="shared" si="21"/>
        <v>0</v>
      </c>
      <c r="L47" s="140"/>
      <c r="M47" s="140">
        <f t="shared" si="22"/>
        <v>0</v>
      </c>
    </row>
    <row r="48" spans="1:13" x14ac:dyDescent="0.25">
      <c r="A48" s="5" t="s">
        <v>12</v>
      </c>
      <c r="B48" s="21" t="s">
        <v>21</v>
      </c>
      <c r="C48" s="49">
        <v>135000</v>
      </c>
      <c r="D48" s="50">
        <f t="shared" si="0"/>
        <v>25650</v>
      </c>
      <c r="E48" s="85">
        <f t="shared" si="9"/>
        <v>160650</v>
      </c>
      <c r="F48" s="86">
        <v>0</v>
      </c>
      <c r="G48" s="53">
        <f t="shared" si="12"/>
        <v>0</v>
      </c>
      <c r="H48" s="84">
        <f t="shared" si="18"/>
        <v>0</v>
      </c>
      <c r="I48" s="55">
        <v>135000</v>
      </c>
      <c r="J48" s="56">
        <f t="shared" si="20"/>
        <v>25650</v>
      </c>
      <c r="K48" s="126">
        <f t="shared" si="21"/>
        <v>160650</v>
      </c>
      <c r="L48" s="139">
        <f>I48</f>
        <v>135000</v>
      </c>
      <c r="M48" s="139">
        <v>0</v>
      </c>
    </row>
    <row r="49" spans="1:13" ht="15.75" thickBot="1" x14ac:dyDescent="0.3">
      <c r="A49" s="194" t="s">
        <v>22</v>
      </c>
      <c r="B49" s="195"/>
      <c r="C49" s="58">
        <f>C20+C26+C28+C29+C38+C39+C44</f>
        <v>1352500</v>
      </c>
      <c r="D49" s="87">
        <f t="shared" si="0"/>
        <v>256975</v>
      </c>
      <c r="E49" s="88">
        <f t="shared" si="9"/>
        <v>1609475</v>
      </c>
      <c r="F49" s="89">
        <f>F23+F32+F34+F41</f>
        <v>131500</v>
      </c>
      <c r="G49" s="89">
        <f t="shared" ref="G49:H49" si="24">G23+G32+G34+G41</f>
        <v>24985</v>
      </c>
      <c r="H49" s="90">
        <f t="shared" si="24"/>
        <v>156485</v>
      </c>
      <c r="I49" s="91">
        <f>I22+I25+I26+I28+I35+I36+I37+I38+I42+I43+I46+I48</f>
        <v>1221000</v>
      </c>
      <c r="J49" s="80">
        <f t="shared" ref="J49:K49" si="25">J22+J25+J26+J28+J35+J36+J37+J38+J42+J43+J46+J48</f>
        <v>231990</v>
      </c>
      <c r="K49" s="130">
        <f t="shared" si="25"/>
        <v>1452990</v>
      </c>
      <c r="L49" s="141">
        <f>L22+L25+L26+L28+L35+L36+L37+L38+L42+L43+L46+L48</f>
        <v>963000</v>
      </c>
      <c r="M49" s="141">
        <f>M22+M25+M26+M28+M35+M36+M37+M38+M42+M43+M46+M48</f>
        <v>258000</v>
      </c>
    </row>
    <row r="50" spans="1:13" ht="15.75" thickBot="1" x14ac:dyDescent="0.3">
      <c r="A50" s="192" t="s">
        <v>23</v>
      </c>
      <c r="B50" s="192"/>
      <c r="C50" s="193"/>
      <c r="D50" s="193"/>
      <c r="E50" s="193"/>
      <c r="F50" s="192"/>
      <c r="G50" s="192"/>
      <c r="H50" s="192"/>
      <c r="I50" s="193"/>
      <c r="J50" s="92"/>
      <c r="K50" s="132"/>
      <c r="L50" s="139"/>
      <c r="M50" s="139"/>
    </row>
    <row r="51" spans="1:13" x14ac:dyDescent="0.25">
      <c r="A51" s="10">
        <v>4.0999999999999996</v>
      </c>
      <c r="B51" s="20" t="s">
        <v>24</v>
      </c>
      <c r="C51" s="41">
        <v>47330529.689999998</v>
      </c>
      <c r="D51" s="42">
        <f t="shared" si="0"/>
        <v>8992800.6410999987</v>
      </c>
      <c r="E51" s="93">
        <f t="shared" ref="E51:E52" si="26">D51+C51</f>
        <v>56323330.331099994</v>
      </c>
      <c r="F51" s="94">
        <v>0</v>
      </c>
      <c r="G51" s="72">
        <v>0</v>
      </c>
      <c r="H51" s="95">
        <v>0</v>
      </c>
      <c r="I51" s="47">
        <f>C51</f>
        <v>47330529.689999998</v>
      </c>
      <c r="J51" s="48">
        <f>C51*19/100</f>
        <v>8992800.6410999987</v>
      </c>
      <c r="K51" s="125">
        <f>C51+J51</f>
        <v>56323330.331099994</v>
      </c>
      <c r="L51" s="139">
        <f>I51</f>
        <v>47330529.689999998</v>
      </c>
      <c r="M51" s="139">
        <v>0</v>
      </c>
    </row>
    <row r="52" spans="1:13" x14ac:dyDescent="0.25">
      <c r="A52" s="10"/>
      <c r="B52" s="20" t="s">
        <v>69</v>
      </c>
      <c r="C52" s="49">
        <v>21213488.84</v>
      </c>
      <c r="D52" s="50">
        <f t="shared" si="0"/>
        <v>4030562.8795999996</v>
      </c>
      <c r="E52" s="85">
        <f t="shared" si="26"/>
        <v>25244051.719599999</v>
      </c>
      <c r="F52" s="94">
        <v>0</v>
      </c>
      <c r="G52" s="72">
        <v>0</v>
      </c>
      <c r="H52" s="95">
        <v>0</v>
      </c>
      <c r="I52" s="55">
        <v>21213488.84</v>
      </c>
      <c r="J52" s="56">
        <f>I52*19/100</f>
        <v>4030562.8795999996</v>
      </c>
      <c r="K52" s="126">
        <f>I52+J52</f>
        <v>25244051.719599999</v>
      </c>
      <c r="L52" s="139">
        <f t="shared" ref="L52:L63" si="27">I52</f>
        <v>21213488.84</v>
      </c>
      <c r="M52" s="139">
        <v>0</v>
      </c>
    </row>
    <row r="53" spans="1:13" x14ac:dyDescent="0.25">
      <c r="A53" s="10"/>
      <c r="B53" s="20" t="s">
        <v>70</v>
      </c>
      <c r="C53" s="49">
        <v>1007422.56</v>
      </c>
      <c r="D53" s="50">
        <f t="shared" si="0"/>
        <v>191410.28640000001</v>
      </c>
      <c r="E53" s="85">
        <f t="shared" ref="E53:E64" si="28">D53+C53</f>
        <v>1198832.8464000002</v>
      </c>
      <c r="F53" s="94">
        <v>0</v>
      </c>
      <c r="G53" s="72">
        <v>0</v>
      </c>
      <c r="H53" s="95">
        <v>0</v>
      </c>
      <c r="I53" s="55">
        <v>1007422.56</v>
      </c>
      <c r="J53" s="56">
        <f t="shared" ref="J53:J58" si="29">I53*19/100</f>
        <v>191410.28640000001</v>
      </c>
      <c r="K53" s="126">
        <f t="shared" ref="K53:K58" si="30">I53+J53</f>
        <v>1198832.8464000002</v>
      </c>
      <c r="L53" s="139">
        <f t="shared" si="27"/>
        <v>1007422.56</v>
      </c>
      <c r="M53" s="139">
        <v>0</v>
      </c>
    </row>
    <row r="54" spans="1:13" ht="30" x14ac:dyDescent="0.25">
      <c r="A54" s="10"/>
      <c r="B54" s="20" t="s">
        <v>71</v>
      </c>
      <c r="C54" s="49">
        <v>1914577.86</v>
      </c>
      <c r="D54" s="50">
        <f t="shared" si="0"/>
        <v>363769.79340000002</v>
      </c>
      <c r="E54" s="85">
        <f t="shared" si="28"/>
        <v>2278347.6534000002</v>
      </c>
      <c r="F54" s="94">
        <v>0</v>
      </c>
      <c r="G54" s="72">
        <v>0</v>
      </c>
      <c r="H54" s="95">
        <v>0</v>
      </c>
      <c r="I54" s="55">
        <v>1914577.86</v>
      </c>
      <c r="J54" s="57">
        <f t="shared" si="29"/>
        <v>363769.79340000002</v>
      </c>
      <c r="K54" s="127">
        <f t="shared" si="30"/>
        <v>2278347.6534000002</v>
      </c>
      <c r="L54" s="139">
        <f t="shared" si="27"/>
        <v>1914577.86</v>
      </c>
      <c r="M54" s="139">
        <v>0</v>
      </c>
    </row>
    <row r="55" spans="1:13" x14ac:dyDescent="0.25">
      <c r="A55" s="10"/>
      <c r="B55" s="20" t="s">
        <v>72</v>
      </c>
      <c r="C55" s="49">
        <v>177724.65</v>
      </c>
      <c r="D55" s="50">
        <f t="shared" si="0"/>
        <v>33767.683499999999</v>
      </c>
      <c r="E55" s="85">
        <f t="shared" si="28"/>
        <v>211492.33350000001</v>
      </c>
      <c r="F55" s="94">
        <v>0</v>
      </c>
      <c r="G55" s="72">
        <v>0</v>
      </c>
      <c r="H55" s="95">
        <v>0</v>
      </c>
      <c r="I55" s="55">
        <v>177724.65</v>
      </c>
      <c r="J55" s="57">
        <f t="shared" si="29"/>
        <v>33767.683499999999</v>
      </c>
      <c r="K55" s="127">
        <f t="shared" si="30"/>
        <v>211492.33350000001</v>
      </c>
      <c r="L55" s="139">
        <f t="shared" si="27"/>
        <v>177724.65</v>
      </c>
      <c r="M55" s="139">
        <v>0</v>
      </c>
    </row>
    <row r="56" spans="1:13" x14ac:dyDescent="0.25">
      <c r="A56" s="10"/>
      <c r="B56" s="20" t="s">
        <v>73</v>
      </c>
      <c r="C56" s="49">
        <v>21213488.84</v>
      </c>
      <c r="D56" s="50">
        <f t="shared" si="0"/>
        <v>4030562.8795999996</v>
      </c>
      <c r="E56" s="85">
        <f t="shared" si="28"/>
        <v>25244051.719599999</v>
      </c>
      <c r="F56" s="94">
        <v>0</v>
      </c>
      <c r="G56" s="72">
        <v>0</v>
      </c>
      <c r="H56" s="95">
        <v>0</v>
      </c>
      <c r="I56" s="55">
        <v>21213488.84</v>
      </c>
      <c r="J56" s="57">
        <f t="shared" si="29"/>
        <v>4030562.8795999996</v>
      </c>
      <c r="K56" s="127">
        <f t="shared" si="30"/>
        <v>25244051.719599999</v>
      </c>
      <c r="L56" s="139">
        <f t="shared" si="27"/>
        <v>21213488.84</v>
      </c>
      <c r="M56" s="139">
        <v>0</v>
      </c>
    </row>
    <row r="57" spans="1:13" x14ac:dyDescent="0.25">
      <c r="A57" s="10"/>
      <c r="B57" s="20" t="s">
        <v>74</v>
      </c>
      <c r="C57" s="49">
        <v>1007422.56</v>
      </c>
      <c r="D57" s="50">
        <f t="shared" si="0"/>
        <v>191410.28640000001</v>
      </c>
      <c r="E57" s="85">
        <f t="shared" si="28"/>
        <v>1198832.8464000002</v>
      </c>
      <c r="F57" s="94">
        <v>0</v>
      </c>
      <c r="G57" s="72">
        <v>0</v>
      </c>
      <c r="H57" s="95">
        <v>0</v>
      </c>
      <c r="I57" s="55">
        <v>1007422.56</v>
      </c>
      <c r="J57" s="57">
        <f t="shared" si="29"/>
        <v>191410.28640000001</v>
      </c>
      <c r="K57" s="127">
        <f t="shared" si="30"/>
        <v>1198832.8464000002</v>
      </c>
      <c r="L57" s="139">
        <f t="shared" si="27"/>
        <v>1007422.56</v>
      </c>
      <c r="M57" s="139">
        <v>0</v>
      </c>
    </row>
    <row r="58" spans="1:13" ht="30" x14ac:dyDescent="0.25">
      <c r="A58" s="10"/>
      <c r="B58" s="20" t="s">
        <v>75</v>
      </c>
      <c r="C58" s="49">
        <v>796404.38</v>
      </c>
      <c r="D58" s="50">
        <f t="shared" si="0"/>
        <v>151316.8322</v>
      </c>
      <c r="E58" s="85">
        <f t="shared" si="28"/>
        <v>947721.21219999995</v>
      </c>
      <c r="F58" s="94">
        <v>0</v>
      </c>
      <c r="G58" s="72">
        <v>0</v>
      </c>
      <c r="H58" s="95">
        <v>0</v>
      </c>
      <c r="I58" s="55">
        <v>796404.38</v>
      </c>
      <c r="J58" s="57">
        <f t="shared" si="29"/>
        <v>151316.8322</v>
      </c>
      <c r="K58" s="127">
        <f t="shared" si="30"/>
        <v>947721.21219999995</v>
      </c>
      <c r="L58" s="139">
        <f t="shared" si="27"/>
        <v>796404.38</v>
      </c>
      <c r="M58" s="139">
        <v>0</v>
      </c>
    </row>
    <row r="59" spans="1:13" ht="30" x14ac:dyDescent="0.25">
      <c r="A59" s="10">
        <v>4.2</v>
      </c>
      <c r="B59" s="20" t="s">
        <v>25</v>
      </c>
      <c r="C59" s="49">
        <v>371059.99</v>
      </c>
      <c r="D59" s="50">
        <f t="shared" si="0"/>
        <v>70501.398099999991</v>
      </c>
      <c r="E59" s="85">
        <f t="shared" si="28"/>
        <v>441561.38809999998</v>
      </c>
      <c r="F59" s="94">
        <v>0</v>
      </c>
      <c r="G59" s="72">
        <v>0</v>
      </c>
      <c r="H59" s="95">
        <v>0</v>
      </c>
      <c r="I59" s="55">
        <v>371059.99</v>
      </c>
      <c r="J59" s="57">
        <f t="shared" ref="J59:J62" si="31">I59*19/100</f>
        <v>70501.398099999991</v>
      </c>
      <c r="K59" s="127">
        <f t="shared" ref="K59:K62" si="32">I59+J59</f>
        <v>441561.38809999998</v>
      </c>
      <c r="L59" s="139">
        <f t="shared" si="27"/>
        <v>371059.99</v>
      </c>
      <c r="M59" s="139">
        <v>0</v>
      </c>
    </row>
    <row r="60" spans="1:13" ht="30" x14ac:dyDescent="0.25">
      <c r="A60" s="10">
        <v>4.3</v>
      </c>
      <c r="B60" s="20" t="s">
        <v>26</v>
      </c>
      <c r="C60" s="49">
        <v>4947466.51</v>
      </c>
      <c r="D60" s="50">
        <f t="shared" si="0"/>
        <v>940018.63689999992</v>
      </c>
      <c r="E60" s="85">
        <f t="shared" si="28"/>
        <v>5887485.1469000001</v>
      </c>
      <c r="F60" s="94">
        <v>0</v>
      </c>
      <c r="G60" s="72">
        <v>0</v>
      </c>
      <c r="H60" s="95">
        <v>0</v>
      </c>
      <c r="I60" s="55">
        <v>4947466.51</v>
      </c>
      <c r="J60" s="57">
        <f t="shared" si="31"/>
        <v>940018.63689999992</v>
      </c>
      <c r="K60" s="127">
        <f t="shared" si="32"/>
        <v>5887485.1469000001</v>
      </c>
      <c r="L60" s="139">
        <f t="shared" si="27"/>
        <v>4947466.51</v>
      </c>
      <c r="M60" s="139">
        <v>0</v>
      </c>
    </row>
    <row r="61" spans="1:13" ht="45" x14ac:dyDescent="0.25">
      <c r="A61" s="10">
        <v>4.4000000000000004</v>
      </c>
      <c r="B61" s="20" t="s">
        <v>27</v>
      </c>
      <c r="C61" s="49">
        <v>0</v>
      </c>
      <c r="D61" s="50">
        <f t="shared" si="0"/>
        <v>0</v>
      </c>
      <c r="E61" s="85">
        <f t="shared" si="28"/>
        <v>0</v>
      </c>
      <c r="F61" s="94">
        <f t="shared" ref="F61:F63" si="33">C61*0.19</f>
        <v>0</v>
      </c>
      <c r="G61" s="72">
        <v>0</v>
      </c>
      <c r="H61" s="95">
        <v>0</v>
      </c>
      <c r="I61" s="55">
        <v>0</v>
      </c>
      <c r="J61" s="57">
        <f t="shared" si="31"/>
        <v>0</v>
      </c>
      <c r="K61" s="127">
        <f t="shared" si="32"/>
        <v>0</v>
      </c>
      <c r="L61" s="139">
        <f t="shared" si="27"/>
        <v>0</v>
      </c>
      <c r="M61" s="139">
        <v>0</v>
      </c>
    </row>
    <row r="62" spans="1:13" x14ac:dyDescent="0.25">
      <c r="A62" s="10">
        <v>4.5</v>
      </c>
      <c r="B62" s="20" t="s">
        <v>28</v>
      </c>
      <c r="C62" s="49">
        <v>0</v>
      </c>
      <c r="D62" s="50">
        <f t="shared" si="0"/>
        <v>0</v>
      </c>
      <c r="E62" s="85">
        <f t="shared" si="28"/>
        <v>0</v>
      </c>
      <c r="F62" s="94">
        <v>0</v>
      </c>
      <c r="G62" s="72">
        <v>0</v>
      </c>
      <c r="H62" s="95">
        <v>0</v>
      </c>
      <c r="I62" s="55">
        <v>0</v>
      </c>
      <c r="J62" s="57">
        <f t="shared" si="31"/>
        <v>0</v>
      </c>
      <c r="K62" s="127">
        <f t="shared" si="32"/>
        <v>0</v>
      </c>
      <c r="L62" s="139">
        <f t="shared" si="27"/>
        <v>0</v>
      </c>
      <c r="M62" s="139">
        <v>0</v>
      </c>
    </row>
    <row r="63" spans="1:13" x14ac:dyDescent="0.25">
      <c r="A63" s="10">
        <v>4.5999999999999996</v>
      </c>
      <c r="B63" s="20" t="s">
        <v>29</v>
      </c>
      <c r="C63" s="49">
        <v>0</v>
      </c>
      <c r="D63" s="50">
        <f t="shared" si="0"/>
        <v>0</v>
      </c>
      <c r="E63" s="85">
        <f t="shared" si="28"/>
        <v>0</v>
      </c>
      <c r="F63" s="94">
        <f t="shared" si="33"/>
        <v>0</v>
      </c>
      <c r="G63" s="72">
        <v>0</v>
      </c>
      <c r="H63" s="95">
        <v>0</v>
      </c>
      <c r="I63" s="55" t="s">
        <v>40</v>
      </c>
      <c r="J63" s="56">
        <v>0</v>
      </c>
      <c r="K63" s="126">
        <v>0</v>
      </c>
      <c r="L63" s="139" t="str">
        <f t="shared" si="27"/>
        <v>0,00</v>
      </c>
      <c r="M63" s="139">
        <v>0</v>
      </c>
    </row>
    <row r="64" spans="1:13" ht="15.75" thickBot="1" x14ac:dyDescent="0.3">
      <c r="A64" s="196" t="s">
        <v>30</v>
      </c>
      <c r="B64" s="197"/>
      <c r="C64" s="58">
        <f>C51+C59+C60+C61+C62+C63</f>
        <v>52649056.189999998</v>
      </c>
      <c r="D64" s="87">
        <f t="shared" si="0"/>
        <v>10003320.676099999</v>
      </c>
      <c r="E64" s="88">
        <f t="shared" si="28"/>
        <v>62652376.866099998</v>
      </c>
      <c r="F64" s="96">
        <f>F66</f>
        <v>0</v>
      </c>
      <c r="G64" s="97">
        <v>0</v>
      </c>
      <c r="H64" s="98">
        <v>0</v>
      </c>
      <c r="I64" s="79">
        <f>I52+I53+I54+I55+I56+I57+I58+I59+I60</f>
        <v>52649056.190000005</v>
      </c>
      <c r="J64" s="99">
        <f t="shared" ref="J64:K64" si="34">J52+J53+J54+J55+J56+J57+J58+J59+J60</f>
        <v>10003320.676099999</v>
      </c>
      <c r="K64" s="133">
        <f t="shared" si="34"/>
        <v>62652376.866099998</v>
      </c>
      <c r="L64" s="141">
        <f>L51+L59+L60</f>
        <v>52649056.189999998</v>
      </c>
      <c r="M64" s="139">
        <v>0</v>
      </c>
    </row>
    <row r="65" spans="1:13" ht="15.75" thickBot="1" x14ac:dyDescent="0.3">
      <c r="A65" s="198" t="s">
        <v>31</v>
      </c>
      <c r="B65" s="198"/>
      <c r="C65" s="199"/>
      <c r="D65" s="199"/>
      <c r="E65" s="199"/>
      <c r="F65" s="198"/>
      <c r="G65" s="198"/>
      <c r="H65" s="198"/>
      <c r="I65" s="199"/>
      <c r="J65" s="92"/>
      <c r="K65" s="132"/>
      <c r="L65" s="139"/>
      <c r="M65" s="139"/>
    </row>
    <row r="66" spans="1:13" x14ac:dyDescent="0.25">
      <c r="A66" s="10">
        <v>5.0999999999999996</v>
      </c>
      <c r="B66" s="20" t="s">
        <v>32</v>
      </c>
      <c r="C66" s="41">
        <v>200000</v>
      </c>
      <c r="D66" s="42">
        <f t="shared" si="0"/>
        <v>38000</v>
      </c>
      <c r="E66" s="93">
        <f t="shared" ref="E66:E67" si="35">D66+C66</f>
        <v>238000</v>
      </c>
      <c r="F66" s="94">
        <v>0</v>
      </c>
      <c r="G66" s="72">
        <v>0</v>
      </c>
      <c r="H66" s="95">
        <v>0</v>
      </c>
      <c r="I66" s="47">
        <f>C66</f>
        <v>200000</v>
      </c>
      <c r="J66" s="48">
        <f>C66*19/100</f>
        <v>38000</v>
      </c>
      <c r="K66" s="125">
        <f>C66+J66</f>
        <v>238000</v>
      </c>
      <c r="L66" s="139">
        <f>I66</f>
        <v>200000</v>
      </c>
      <c r="M66" s="139">
        <v>0</v>
      </c>
    </row>
    <row r="67" spans="1:13" ht="30" x14ac:dyDescent="0.25">
      <c r="A67" s="10"/>
      <c r="B67" s="20" t="s">
        <v>76</v>
      </c>
      <c r="C67" s="49">
        <v>200000</v>
      </c>
      <c r="D67" s="50">
        <f t="shared" si="0"/>
        <v>38000</v>
      </c>
      <c r="E67" s="85">
        <f t="shared" si="35"/>
        <v>238000</v>
      </c>
      <c r="F67" s="94">
        <v>0</v>
      </c>
      <c r="G67" s="72">
        <v>0</v>
      </c>
      <c r="H67" s="95">
        <v>0</v>
      </c>
      <c r="I67" s="55">
        <v>200000</v>
      </c>
      <c r="J67" s="57">
        <f t="shared" ref="J67:J75" si="36">C67*19/100</f>
        <v>38000</v>
      </c>
      <c r="K67" s="127">
        <f t="shared" ref="K67:K75" si="37">C67+J67</f>
        <v>238000</v>
      </c>
      <c r="L67" s="139">
        <f t="shared" ref="L67:L68" si="38">I67</f>
        <v>200000</v>
      </c>
      <c r="M67" s="139">
        <v>0</v>
      </c>
    </row>
    <row r="68" spans="1:13" x14ac:dyDescent="0.25">
      <c r="A68" s="10"/>
      <c r="B68" s="20" t="s">
        <v>77</v>
      </c>
      <c r="C68" s="49">
        <v>0</v>
      </c>
      <c r="D68" s="50">
        <f t="shared" si="0"/>
        <v>0</v>
      </c>
      <c r="E68" s="85">
        <f t="shared" ref="E68:E77" si="39">D68+C68</f>
        <v>0</v>
      </c>
      <c r="F68" s="94">
        <v>0</v>
      </c>
      <c r="G68" s="72">
        <v>0</v>
      </c>
      <c r="H68" s="95">
        <v>0</v>
      </c>
      <c r="I68" s="55">
        <f t="shared" ref="I68:I75" si="40">F68+C68</f>
        <v>0</v>
      </c>
      <c r="J68" s="57">
        <f t="shared" si="36"/>
        <v>0</v>
      </c>
      <c r="K68" s="127">
        <f t="shared" si="37"/>
        <v>0</v>
      </c>
      <c r="L68" s="139">
        <f t="shared" si="38"/>
        <v>0</v>
      </c>
      <c r="M68" s="139">
        <v>0</v>
      </c>
    </row>
    <row r="69" spans="1:13" x14ac:dyDescent="0.25">
      <c r="A69" s="4">
        <v>5.2</v>
      </c>
      <c r="B69" s="21" t="s">
        <v>33</v>
      </c>
      <c r="C69" s="49">
        <v>537137.49</v>
      </c>
      <c r="D69" s="50">
        <f>D72</f>
        <v>0</v>
      </c>
      <c r="E69" s="85">
        <f t="shared" si="39"/>
        <v>537137.49</v>
      </c>
      <c r="F69" s="86">
        <v>0</v>
      </c>
      <c r="G69" s="72">
        <v>0</v>
      </c>
      <c r="H69" s="95">
        <v>0</v>
      </c>
      <c r="I69" s="55">
        <f>C69</f>
        <v>537137.49</v>
      </c>
      <c r="J69" s="57">
        <v>0</v>
      </c>
      <c r="K69" s="127">
        <f t="shared" si="37"/>
        <v>537137.49</v>
      </c>
      <c r="L69" s="139">
        <v>0</v>
      </c>
      <c r="M69" s="149">
        <f>I69</f>
        <v>537137.49</v>
      </c>
    </row>
    <row r="70" spans="1:13" ht="30" x14ac:dyDescent="0.25">
      <c r="A70" s="4"/>
      <c r="B70" s="21" t="s">
        <v>78</v>
      </c>
      <c r="C70" s="49">
        <v>0</v>
      </c>
      <c r="D70" s="50">
        <f t="shared" si="0"/>
        <v>0</v>
      </c>
      <c r="E70" s="85">
        <f t="shared" si="39"/>
        <v>0</v>
      </c>
      <c r="F70" s="86">
        <f t="shared" ref="F70" si="41">C70*0.19</f>
        <v>0</v>
      </c>
      <c r="G70" s="72">
        <v>0</v>
      </c>
      <c r="H70" s="95">
        <v>0</v>
      </c>
      <c r="I70" s="55">
        <v>0</v>
      </c>
      <c r="J70" s="57">
        <f t="shared" si="36"/>
        <v>0</v>
      </c>
      <c r="K70" s="127">
        <f t="shared" si="37"/>
        <v>0</v>
      </c>
      <c r="L70" s="139">
        <v>0</v>
      </c>
      <c r="M70" s="139">
        <f t="shared" ref="M70:M74" si="42">I70</f>
        <v>0</v>
      </c>
    </row>
    <row r="71" spans="1:13" ht="30" x14ac:dyDescent="0.25">
      <c r="A71" s="4"/>
      <c r="B71" s="21" t="s">
        <v>79</v>
      </c>
      <c r="C71" s="49">
        <v>47921.59</v>
      </c>
      <c r="D71" s="50">
        <v>0</v>
      </c>
      <c r="E71" s="85">
        <f t="shared" si="39"/>
        <v>47921.59</v>
      </c>
      <c r="F71" s="86">
        <v>0</v>
      </c>
      <c r="G71" s="72">
        <v>0</v>
      </c>
      <c r="H71" s="95">
        <v>0</v>
      </c>
      <c r="I71" s="55">
        <f t="shared" si="40"/>
        <v>47921.59</v>
      </c>
      <c r="J71" s="57">
        <v>0</v>
      </c>
      <c r="K71" s="127">
        <f t="shared" si="37"/>
        <v>47921.59</v>
      </c>
      <c r="L71" s="139">
        <v>0</v>
      </c>
      <c r="M71" s="149">
        <f t="shared" si="42"/>
        <v>47921.59</v>
      </c>
    </row>
    <row r="72" spans="1:13" ht="45" x14ac:dyDescent="0.25">
      <c r="A72" s="4"/>
      <c r="B72" s="21" t="s">
        <v>80</v>
      </c>
      <c r="C72" s="49">
        <v>239607.95</v>
      </c>
      <c r="D72" s="50">
        <v>0</v>
      </c>
      <c r="E72" s="85">
        <f t="shared" si="39"/>
        <v>239607.95</v>
      </c>
      <c r="F72" s="86">
        <v>0</v>
      </c>
      <c r="G72" s="72">
        <v>0</v>
      </c>
      <c r="H72" s="95">
        <v>0</v>
      </c>
      <c r="I72" s="55">
        <f t="shared" si="40"/>
        <v>239607.95</v>
      </c>
      <c r="J72" s="57">
        <v>0</v>
      </c>
      <c r="K72" s="127">
        <f t="shared" si="37"/>
        <v>239607.95</v>
      </c>
      <c r="L72" s="139">
        <v>0</v>
      </c>
      <c r="M72" s="149">
        <f t="shared" si="42"/>
        <v>239607.95</v>
      </c>
    </row>
    <row r="73" spans="1:13" ht="30" x14ac:dyDescent="0.25">
      <c r="A73" s="4"/>
      <c r="B73" s="21" t="s">
        <v>81</v>
      </c>
      <c r="C73" s="49">
        <v>239607.95</v>
      </c>
      <c r="D73" s="50">
        <v>0</v>
      </c>
      <c r="E73" s="85">
        <f t="shared" si="39"/>
        <v>239607.95</v>
      </c>
      <c r="F73" s="86">
        <v>0</v>
      </c>
      <c r="G73" s="72">
        <v>0</v>
      </c>
      <c r="H73" s="95">
        <v>0</v>
      </c>
      <c r="I73" s="55">
        <v>239607.95</v>
      </c>
      <c r="J73" s="57">
        <v>0</v>
      </c>
      <c r="K73" s="127">
        <f t="shared" si="37"/>
        <v>239607.95</v>
      </c>
      <c r="L73" s="139">
        <v>0</v>
      </c>
      <c r="M73" s="149">
        <f t="shared" si="42"/>
        <v>239607.95</v>
      </c>
    </row>
    <row r="74" spans="1:13" ht="30" x14ac:dyDescent="0.25">
      <c r="A74" s="4"/>
      <c r="B74" s="21" t="s">
        <v>82</v>
      </c>
      <c r="C74" s="49">
        <v>10000</v>
      </c>
      <c r="D74" s="50">
        <v>0</v>
      </c>
      <c r="E74" s="85">
        <f t="shared" si="39"/>
        <v>10000</v>
      </c>
      <c r="F74" s="86">
        <v>0</v>
      </c>
      <c r="G74" s="72">
        <v>0</v>
      </c>
      <c r="H74" s="95">
        <v>0</v>
      </c>
      <c r="I74" s="55">
        <v>10000</v>
      </c>
      <c r="J74" s="57">
        <v>0</v>
      </c>
      <c r="K74" s="127">
        <f t="shared" si="37"/>
        <v>10000</v>
      </c>
      <c r="L74" s="139">
        <v>0</v>
      </c>
      <c r="M74" s="149">
        <f t="shared" si="42"/>
        <v>10000</v>
      </c>
    </row>
    <row r="75" spans="1:13" x14ac:dyDescent="0.25">
      <c r="A75" s="4">
        <v>5.3</v>
      </c>
      <c r="B75" s="21" t="s">
        <v>41</v>
      </c>
      <c r="C75" s="49">
        <v>4792158.97</v>
      </c>
      <c r="D75" s="50">
        <f t="shared" si="0"/>
        <v>910510.20429999987</v>
      </c>
      <c r="E75" s="85">
        <f t="shared" si="39"/>
        <v>5702669.1743000001</v>
      </c>
      <c r="F75" s="86">
        <v>0</v>
      </c>
      <c r="G75" s="72">
        <v>0</v>
      </c>
      <c r="H75" s="95">
        <v>0</v>
      </c>
      <c r="I75" s="55">
        <f t="shared" si="40"/>
        <v>4792158.97</v>
      </c>
      <c r="J75" s="57">
        <f t="shared" si="36"/>
        <v>910510.20429999987</v>
      </c>
      <c r="K75" s="127">
        <f t="shared" si="37"/>
        <v>5702669.1743000001</v>
      </c>
      <c r="L75" s="139">
        <f>I75</f>
        <v>4792158.97</v>
      </c>
      <c r="M75" s="139">
        <v>0</v>
      </c>
    </row>
    <row r="76" spans="1:13" x14ac:dyDescent="0.25">
      <c r="A76" s="4">
        <v>5.4</v>
      </c>
      <c r="B76" s="19" t="s">
        <v>35</v>
      </c>
      <c r="C76" s="49">
        <v>60000</v>
      </c>
      <c r="D76" s="50">
        <f t="shared" ref="D76" si="43">C76*19/100</f>
        <v>11400</v>
      </c>
      <c r="E76" s="85">
        <f t="shared" si="39"/>
        <v>71400</v>
      </c>
      <c r="F76" s="148">
        <v>2400</v>
      </c>
      <c r="G76" s="72">
        <f>F76*19/100</f>
        <v>456</v>
      </c>
      <c r="H76" s="95">
        <f>F76+G76</f>
        <v>2856</v>
      </c>
      <c r="I76" s="55">
        <f>C76-F76</f>
        <v>57600</v>
      </c>
      <c r="J76" s="57">
        <f>I76*19/100</f>
        <v>10944</v>
      </c>
      <c r="K76" s="127">
        <f>E76-H76</f>
        <v>68544</v>
      </c>
      <c r="L76" s="139">
        <v>0</v>
      </c>
      <c r="M76" s="149">
        <f>I76</f>
        <v>57600</v>
      </c>
    </row>
    <row r="77" spans="1:13" ht="19.5" customHeight="1" thickBot="1" x14ac:dyDescent="0.3">
      <c r="A77" s="185" t="s">
        <v>34</v>
      </c>
      <c r="B77" s="186"/>
      <c r="C77" s="58">
        <f>C66+C69+C75+C76-0.01</f>
        <v>5589296.4500000002</v>
      </c>
      <c r="D77" s="87">
        <f>D66+D69+D75+D76</f>
        <v>959910.20429999987</v>
      </c>
      <c r="E77" s="88">
        <f t="shared" si="39"/>
        <v>6549206.6543000005</v>
      </c>
      <c r="F77" s="100">
        <f>F66+F69+F75+F76</f>
        <v>2400</v>
      </c>
      <c r="G77" s="100">
        <f t="shared" ref="G77:H77" si="44">G66+G69+G75+G76</f>
        <v>456</v>
      </c>
      <c r="H77" s="101">
        <f t="shared" si="44"/>
        <v>2856</v>
      </c>
      <c r="I77" s="79">
        <f>I67+I71+I72+I73+I74+I75+I76-0.01</f>
        <v>5586896.4500000002</v>
      </c>
      <c r="J77" s="99">
        <f t="shared" ref="J77" si="45">J67+J71+J72+J73+J74+J75+J76-0.01</f>
        <v>959454.19429999986</v>
      </c>
      <c r="K77" s="133">
        <f>K66+K69+K75+K76</f>
        <v>6546350.6643000003</v>
      </c>
      <c r="L77" s="141">
        <f>L67+L71+L72+L73+L74+L75+L76-0.01</f>
        <v>4992158.96</v>
      </c>
      <c r="M77" s="141">
        <f>M67+M71+M72+M73+M74+M75+M76-0.01</f>
        <v>594737.48</v>
      </c>
    </row>
    <row r="78" spans="1:13" ht="15.75" thickBot="1" x14ac:dyDescent="0.3">
      <c r="A78" s="187" t="s">
        <v>36</v>
      </c>
      <c r="B78" s="188"/>
      <c r="C78" s="188"/>
      <c r="D78" s="188"/>
      <c r="E78" s="188"/>
      <c r="F78" s="188"/>
      <c r="G78" s="188"/>
      <c r="H78" s="188"/>
      <c r="I78" s="189"/>
      <c r="J78" s="102"/>
      <c r="K78" s="134"/>
      <c r="L78" s="139"/>
      <c r="M78" s="139"/>
    </row>
    <row r="79" spans="1:13" x14ac:dyDescent="0.25">
      <c r="A79" s="4">
        <v>6.1</v>
      </c>
      <c r="B79" s="19" t="s">
        <v>37</v>
      </c>
      <c r="C79" s="41">
        <v>62000</v>
      </c>
      <c r="D79" s="42">
        <f t="shared" ref="D79:D81" si="46">C79*19/100</f>
        <v>11780</v>
      </c>
      <c r="E79" s="93">
        <f t="shared" ref="E79:E80" si="47">D79+C79</f>
        <v>73780</v>
      </c>
      <c r="F79" s="86" t="s">
        <v>40</v>
      </c>
      <c r="G79" s="53">
        <v>0</v>
      </c>
      <c r="H79" s="84">
        <v>0</v>
      </c>
      <c r="I79" s="47">
        <v>62000</v>
      </c>
      <c r="J79" s="48">
        <f>C79*19/100</f>
        <v>11780</v>
      </c>
      <c r="K79" s="125">
        <f>C79+J79</f>
        <v>73780</v>
      </c>
      <c r="L79" s="139">
        <f>I79</f>
        <v>62000</v>
      </c>
      <c r="M79" s="139">
        <v>0</v>
      </c>
    </row>
    <row r="80" spans="1:13" x14ac:dyDescent="0.25">
      <c r="A80" s="4">
        <v>6.2</v>
      </c>
      <c r="B80" s="19" t="s">
        <v>38</v>
      </c>
      <c r="C80" s="49">
        <v>400000</v>
      </c>
      <c r="D80" s="50">
        <f t="shared" si="46"/>
        <v>76000</v>
      </c>
      <c r="E80" s="85">
        <f t="shared" si="47"/>
        <v>476000</v>
      </c>
      <c r="F80" s="86" t="s">
        <v>40</v>
      </c>
      <c r="G80" s="53">
        <v>0</v>
      </c>
      <c r="H80" s="84">
        <v>0</v>
      </c>
      <c r="I80" s="55">
        <v>400000</v>
      </c>
      <c r="J80" s="56">
        <f>C80*19/100</f>
        <v>76000</v>
      </c>
      <c r="K80" s="126">
        <f>C80+J80</f>
        <v>476000</v>
      </c>
      <c r="L80" s="139">
        <f>I80</f>
        <v>400000</v>
      </c>
      <c r="M80" s="139">
        <v>0</v>
      </c>
    </row>
    <row r="81" spans="1:13" ht="15.75" thickBot="1" x14ac:dyDescent="0.3">
      <c r="A81" s="181" t="s">
        <v>39</v>
      </c>
      <c r="B81" s="182"/>
      <c r="C81" s="103">
        <f>C79+C80</f>
        <v>462000</v>
      </c>
      <c r="D81" s="104">
        <f t="shared" si="46"/>
        <v>87780</v>
      </c>
      <c r="E81" s="105">
        <f t="shared" ref="E81" si="48">D81+C81</f>
        <v>549780</v>
      </c>
      <c r="F81" s="113" t="s">
        <v>40</v>
      </c>
      <c r="G81" s="113">
        <v>0</v>
      </c>
      <c r="H81" s="114">
        <v>0</v>
      </c>
      <c r="I81" s="115">
        <f>I79+I80</f>
        <v>462000</v>
      </c>
      <c r="J81" s="116">
        <f t="shared" ref="J81:K81" si="49">J79+J80</f>
        <v>87780</v>
      </c>
      <c r="K81" s="135">
        <f t="shared" si="49"/>
        <v>549780</v>
      </c>
      <c r="L81" s="157">
        <f>L79+L80</f>
        <v>462000</v>
      </c>
      <c r="M81" s="157">
        <v>0</v>
      </c>
    </row>
    <row r="82" spans="1:13" ht="15.75" thickBot="1" x14ac:dyDescent="0.3">
      <c r="A82" s="190" t="s">
        <v>84</v>
      </c>
      <c r="B82" s="191"/>
      <c r="C82" s="106">
        <f>C15+C18+C49+C64+C77+C81</f>
        <v>60072852.640000001</v>
      </c>
      <c r="D82" s="107">
        <f>D81+D77+D64+D49+D18+D15</f>
        <v>11311785.880399998</v>
      </c>
      <c r="E82" s="108">
        <f>C82+D82</f>
        <v>71384638.520400003</v>
      </c>
      <c r="F82" s="117">
        <f>F49+F77</f>
        <v>133900</v>
      </c>
      <c r="G82" s="118">
        <f>G77+G49</f>
        <v>25441</v>
      </c>
      <c r="H82" s="119">
        <f>F82+G82</f>
        <v>159341</v>
      </c>
      <c r="I82" s="120">
        <f>I15+I18+I49+I64+I77+I81</f>
        <v>59938952.640000008</v>
      </c>
      <c r="J82" s="121">
        <f>J15+J18+J49+J64+J77+J81+0.02</f>
        <v>11286344.890399998</v>
      </c>
      <c r="K82" s="136">
        <f>K15+K18+K49+K64+K77+K81-0.01</f>
        <v>71225297.520399988</v>
      </c>
      <c r="L82" s="158">
        <f>L15+L18+L49+L64+L77+L81+0.06</f>
        <v>59086215.210000001</v>
      </c>
      <c r="M82" s="159">
        <f>M15+M18+M49+M64+M77+M81+0.01</f>
        <v>852737.49</v>
      </c>
    </row>
    <row r="83" spans="1:13" x14ac:dyDescent="0.25">
      <c r="A83" s="14"/>
      <c r="B83" s="14"/>
      <c r="C83" s="161"/>
      <c r="D83" s="162"/>
      <c r="E83" s="162"/>
      <c r="F83" s="161"/>
      <c r="G83" s="161"/>
      <c r="H83" s="161"/>
      <c r="I83" s="161"/>
      <c r="J83" s="161"/>
      <c r="K83" s="161"/>
      <c r="L83" s="160"/>
      <c r="M83" s="160"/>
    </row>
    <row r="84" spans="1:13" x14ac:dyDescent="0.25">
      <c r="A84" s="14"/>
      <c r="B84" s="14"/>
      <c r="C84" s="161"/>
      <c r="D84" s="162"/>
      <c r="E84" s="162"/>
      <c r="F84" s="161"/>
      <c r="G84" s="161"/>
      <c r="H84" s="161"/>
      <c r="I84" s="161" t="s">
        <v>96</v>
      </c>
      <c r="J84" s="161">
        <f>J82</f>
        <v>11286344.890399998</v>
      </c>
      <c r="K84" s="200" t="s">
        <v>94</v>
      </c>
      <c r="L84" s="160"/>
      <c r="M84" s="160"/>
    </row>
    <row r="85" spans="1:13" x14ac:dyDescent="0.25">
      <c r="A85" s="14"/>
      <c r="B85" s="14"/>
      <c r="C85" s="161"/>
      <c r="D85" s="162"/>
      <c r="E85" s="162"/>
      <c r="F85" s="161"/>
      <c r="G85" s="161"/>
      <c r="H85" s="161"/>
      <c r="I85" s="161" t="s">
        <v>97</v>
      </c>
      <c r="J85" s="161">
        <v>10894641.550000001</v>
      </c>
      <c r="K85" s="200" t="s">
        <v>94</v>
      </c>
      <c r="L85" s="160"/>
      <c r="M85" s="160"/>
    </row>
    <row r="86" spans="1:13" x14ac:dyDescent="0.25">
      <c r="A86" s="14"/>
      <c r="B86" s="14"/>
      <c r="C86" s="161"/>
      <c r="D86" s="162"/>
      <c r="E86" s="162"/>
      <c r="F86" s="161"/>
      <c r="G86" s="161"/>
      <c r="H86" s="161"/>
      <c r="I86" s="161" t="s">
        <v>98</v>
      </c>
      <c r="J86" s="161">
        <v>852737.49</v>
      </c>
      <c r="K86" s="200" t="s">
        <v>94</v>
      </c>
      <c r="L86" s="160"/>
      <c r="M86" s="160"/>
    </row>
    <row r="87" spans="1:13" x14ac:dyDescent="0.25">
      <c r="A87" s="14"/>
      <c r="B87" s="14"/>
      <c r="C87" s="161"/>
      <c r="D87" s="162"/>
      <c r="E87" s="162"/>
      <c r="F87" s="161"/>
      <c r="G87" s="161"/>
      <c r="H87" s="161"/>
      <c r="I87" s="161" t="s">
        <v>99</v>
      </c>
      <c r="J87" s="161">
        <v>963831.45</v>
      </c>
      <c r="K87" s="200" t="s">
        <v>94</v>
      </c>
      <c r="L87" s="160"/>
      <c r="M87" s="160"/>
    </row>
    <row r="88" spans="1:13" x14ac:dyDescent="0.25">
      <c r="A88" s="14"/>
      <c r="B88" s="14"/>
      <c r="C88" s="161"/>
      <c r="D88" s="162"/>
      <c r="E88" s="162"/>
      <c r="F88" s="161"/>
      <c r="G88" s="161"/>
      <c r="H88" s="161"/>
      <c r="I88" s="161"/>
      <c r="J88" s="161"/>
      <c r="K88" s="161"/>
      <c r="L88" s="160"/>
      <c r="M88" s="160"/>
    </row>
    <row r="89" spans="1:13" x14ac:dyDescent="0.25">
      <c r="A89" s="14"/>
      <c r="B89" s="14"/>
      <c r="C89" s="15"/>
      <c r="D89" s="15"/>
      <c r="E89" s="15"/>
      <c r="F89" s="15"/>
      <c r="G89" s="15"/>
      <c r="H89" s="15"/>
      <c r="I89" s="15"/>
      <c r="J89" s="16"/>
      <c r="K89" s="16"/>
    </row>
    <row r="90" spans="1:13" x14ac:dyDescent="0.25">
      <c r="A90" s="7"/>
      <c r="B90" s="7"/>
      <c r="C90" s="8"/>
      <c r="D90" s="8"/>
      <c r="E90" s="8"/>
      <c r="F90" s="8"/>
      <c r="G90" s="8"/>
      <c r="H90" s="8"/>
      <c r="I90" s="8"/>
    </row>
    <row r="91" spans="1:13" x14ac:dyDescent="0.25">
      <c r="B91" s="180" t="s">
        <v>90</v>
      </c>
      <c r="C91" s="180"/>
      <c r="D91" s="180"/>
      <c r="E91" s="180"/>
      <c r="F91" s="180"/>
      <c r="G91" s="180"/>
      <c r="H91" s="180"/>
      <c r="I91" s="180"/>
    </row>
    <row r="92" spans="1:13" x14ac:dyDescent="0.25">
      <c r="B92" s="180" t="s">
        <v>91</v>
      </c>
      <c r="C92" s="180"/>
      <c r="D92" s="180"/>
      <c r="E92" s="180"/>
      <c r="F92" s="180"/>
      <c r="G92" s="180"/>
      <c r="H92" s="180"/>
      <c r="I92" s="180"/>
    </row>
  </sheetData>
  <mergeCells count="24">
    <mergeCell ref="I16:J16"/>
    <mergeCell ref="J10:K10"/>
    <mergeCell ref="B91:I91"/>
    <mergeCell ref="B92:I92"/>
    <mergeCell ref="A81:B81"/>
    <mergeCell ref="A10:I10"/>
    <mergeCell ref="A15:B15"/>
    <mergeCell ref="A18:B18"/>
    <mergeCell ref="A78:I78"/>
    <mergeCell ref="A82:B82"/>
    <mergeCell ref="A50:I50"/>
    <mergeCell ref="A49:B49"/>
    <mergeCell ref="A64:B64"/>
    <mergeCell ref="A65:I65"/>
    <mergeCell ref="A77:B77"/>
    <mergeCell ref="A1:I1"/>
    <mergeCell ref="A2:I2"/>
    <mergeCell ref="A3:I3"/>
    <mergeCell ref="A4:I4"/>
    <mergeCell ref="A7:A8"/>
    <mergeCell ref="B7:B8"/>
    <mergeCell ref="C6:E6"/>
    <mergeCell ref="F6:H6"/>
    <mergeCell ref="I6:M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2024-05-24T10:10:30Z</dcterms:modified>
</cp:coreProperties>
</file>